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560" yWindow="0" windowWidth="28780" windowHeight="17480" tabRatio="500" activeTab="1"/>
  </bookViews>
  <sheets>
    <sheet name="House of Reps. Apportionment" sheetId="2" r:id="rId1"/>
    <sheet name="Benefit for small vs. large" sheetId="4" r:id="rId2"/>
    <sheet name="Alabama Paradox Test" sheetId="7" r:id="rId3"/>
    <sheet name="Population Paradox Test" sheetId="8" r:id="rId4"/>
    <sheet name="New States Paradox Test" sheetId="9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9" l="1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2" i="9"/>
  <c r="F1" i="9"/>
  <c r="F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E52" i="9"/>
  <c r="D52" i="9"/>
  <c r="B55" i="9"/>
  <c r="B53" i="9"/>
  <c r="B56" i="9"/>
  <c r="D51" i="9"/>
  <c r="E51" i="9"/>
  <c r="D50" i="9"/>
  <c r="E50" i="9"/>
  <c r="D49" i="9"/>
  <c r="E49" i="9"/>
  <c r="D48" i="9"/>
  <c r="E48" i="9"/>
  <c r="D47" i="9"/>
  <c r="E47" i="9"/>
  <c r="D46" i="9"/>
  <c r="E46" i="9"/>
  <c r="D45" i="9"/>
  <c r="E45" i="9"/>
  <c r="D44" i="9"/>
  <c r="E44" i="9"/>
  <c r="D43" i="9"/>
  <c r="E43" i="9"/>
  <c r="D42" i="9"/>
  <c r="E42" i="9"/>
  <c r="D41" i="9"/>
  <c r="E41" i="9"/>
  <c r="D40" i="9"/>
  <c r="E40" i="9"/>
  <c r="D39" i="9"/>
  <c r="E39" i="9"/>
  <c r="D38" i="9"/>
  <c r="E38" i="9"/>
  <c r="D37" i="9"/>
  <c r="E37" i="9"/>
  <c r="D36" i="9"/>
  <c r="E36" i="9"/>
  <c r="D35" i="9"/>
  <c r="E35" i="9"/>
  <c r="D34" i="9"/>
  <c r="E34" i="9"/>
  <c r="D33" i="9"/>
  <c r="E33" i="9"/>
  <c r="D32" i="9"/>
  <c r="E32" i="9"/>
  <c r="D31" i="9"/>
  <c r="E31" i="9"/>
  <c r="D30" i="9"/>
  <c r="E30" i="9"/>
  <c r="D29" i="9"/>
  <c r="E29" i="9"/>
  <c r="D28" i="9"/>
  <c r="E28" i="9"/>
  <c r="D27" i="9"/>
  <c r="E27" i="9"/>
  <c r="D26" i="9"/>
  <c r="E26" i="9"/>
  <c r="D25" i="9"/>
  <c r="E25" i="9"/>
  <c r="D24" i="9"/>
  <c r="E24" i="9"/>
  <c r="D23" i="9"/>
  <c r="E23" i="9"/>
  <c r="D22" i="9"/>
  <c r="E22" i="9"/>
  <c r="D21" i="9"/>
  <c r="E21" i="9"/>
  <c r="D20" i="9"/>
  <c r="E20" i="9"/>
  <c r="D19" i="9"/>
  <c r="E19" i="9"/>
  <c r="D18" i="9"/>
  <c r="E18" i="9"/>
  <c r="D17" i="9"/>
  <c r="E17" i="9"/>
  <c r="D16" i="9"/>
  <c r="E16" i="9"/>
  <c r="D15" i="9"/>
  <c r="E15" i="9"/>
  <c r="D14" i="9"/>
  <c r="E14" i="9"/>
  <c r="D13" i="9"/>
  <c r="E13" i="9"/>
  <c r="D12" i="9"/>
  <c r="E12" i="9"/>
  <c r="D11" i="9"/>
  <c r="E11" i="9"/>
  <c r="D10" i="9"/>
  <c r="E10" i="9"/>
  <c r="D9" i="9"/>
  <c r="E9" i="9"/>
  <c r="D8" i="9"/>
  <c r="E8" i="9"/>
  <c r="D7" i="9"/>
  <c r="E7" i="9"/>
  <c r="D6" i="9"/>
  <c r="E6" i="9"/>
  <c r="D5" i="9"/>
  <c r="E5" i="9"/>
  <c r="D4" i="9"/>
  <c r="E4" i="9"/>
  <c r="D3" i="9"/>
  <c r="E3" i="9"/>
  <c r="D2" i="9"/>
  <c r="E2" i="9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2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B55" i="8"/>
  <c r="E3" i="8"/>
  <c r="F3" i="8"/>
  <c r="E4" i="8"/>
  <c r="F4" i="8"/>
  <c r="E5" i="8"/>
  <c r="F5" i="8"/>
  <c r="E6" i="8"/>
  <c r="F6" i="8"/>
  <c r="E7" i="8"/>
  <c r="F7" i="8"/>
  <c r="E8" i="8"/>
  <c r="F8" i="8"/>
  <c r="E9" i="8"/>
  <c r="F9" i="8"/>
  <c r="E10" i="8"/>
  <c r="F10" i="8"/>
  <c r="E11" i="8"/>
  <c r="F11" i="8"/>
  <c r="E12" i="8"/>
  <c r="F12" i="8"/>
  <c r="E13" i="8"/>
  <c r="F13" i="8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E42" i="8"/>
  <c r="F42" i="8"/>
  <c r="E43" i="8"/>
  <c r="F43" i="8"/>
  <c r="E44" i="8"/>
  <c r="F44" i="8"/>
  <c r="E45" i="8"/>
  <c r="F45" i="8"/>
  <c r="E46" i="8"/>
  <c r="F46" i="8"/>
  <c r="E47" i="8"/>
  <c r="F47" i="8"/>
  <c r="E48" i="8"/>
  <c r="F48" i="8"/>
  <c r="E49" i="8"/>
  <c r="F49" i="8"/>
  <c r="E50" i="8"/>
  <c r="F50" i="8"/>
  <c r="E51" i="8"/>
  <c r="F51" i="8"/>
  <c r="E2" i="8"/>
  <c r="F2" i="8"/>
  <c r="D52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" i="8"/>
  <c r="B52" i="8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2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B52" i="7"/>
  <c r="B54" i="7"/>
  <c r="B55" i="7"/>
  <c r="C53" i="7"/>
  <c r="D51" i="7"/>
  <c r="E51" i="7"/>
  <c r="D50" i="7"/>
  <c r="E50" i="7"/>
  <c r="D49" i="7"/>
  <c r="E49" i="7"/>
  <c r="D48" i="7"/>
  <c r="E48" i="7"/>
  <c r="D47" i="7"/>
  <c r="E47" i="7"/>
  <c r="D46" i="7"/>
  <c r="E46" i="7"/>
  <c r="D45" i="7"/>
  <c r="E45" i="7"/>
  <c r="D44" i="7"/>
  <c r="E44" i="7"/>
  <c r="D43" i="7"/>
  <c r="E43" i="7"/>
  <c r="D42" i="7"/>
  <c r="E42" i="7"/>
  <c r="D41" i="7"/>
  <c r="E41" i="7"/>
  <c r="D40" i="7"/>
  <c r="E40" i="7"/>
  <c r="D39" i="7"/>
  <c r="E39" i="7"/>
  <c r="D38" i="7"/>
  <c r="E38" i="7"/>
  <c r="D37" i="7"/>
  <c r="E37" i="7"/>
  <c r="D36" i="7"/>
  <c r="E36" i="7"/>
  <c r="D35" i="7"/>
  <c r="E35" i="7"/>
  <c r="D34" i="7"/>
  <c r="E34" i="7"/>
  <c r="D33" i="7"/>
  <c r="E33" i="7"/>
  <c r="D32" i="7"/>
  <c r="E32" i="7"/>
  <c r="D31" i="7"/>
  <c r="E31" i="7"/>
  <c r="D30" i="7"/>
  <c r="E30" i="7"/>
  <c r="D29" i="7"/>
  <c r="E29" i="7"/>
  <c r="D28" i="7"/>
  <c r="E28" i="7"/>
  <c r="D27" i="7"/>
  <c r="E27" i="7"/>
  <c r="D26" i="7"/>
  <c r="E26" i="7"/>
  <c r="D25" i="7"/>
  <c r="E25" i="7"/>
  <c r="D24" i="7"/>
  <c r="E24" i="7"/>
  <c r="D23" i="7"/>
  <c r="E23" i="7"/>
  <c r="D22" i="7"/>
  <c r="E22" i="7"/>
  <c r="D21" i="7"/>
  <c r="E21" i="7"/>
  <c r="D20" i="7"/>
  <c r="E20" i="7"/>
  <c r="D19" i="7"/>
  <c r="E19" i="7"/>
  <c r="D18" i="7"/>
  <c r="E18" i="7"/>
  <c r="D17" i="7"/>
  <c r="E17" i="7"/>
  <c r="D16" i="7"/>
  <c r="E16" i="7"/>
  <c r="D15" i="7"/>
  <c r="E15" i="7"/>
  <c r="D14" i="7"/>
  <c r="E14" i="7"/>
  <c r="D13" i="7"/>
  <c r="E13" i="7"/>
  <c r="D12" i="7"/>
  <c r="E12" i="7"/>
  <c r="D11" i="7"/>
  <c r="E11" i="7"/>
  <c r="D10" i="7"/>
  <c r="E10" i="7"/>
  <c r="D9" i="7"/>
  <c r="E9" i="7"/>
  <c r="D8" i="7"/>
  <c r="E8" i="7"/>
  <c r="D7" i="7"/>
  <c r="E7" i="7"/>
  <c r="D6" i="7"/>
  <c r="E6" i="7"/>
  <c r="D5" i="7"/>
  <c r="E5" i="7"/>
  <c r="D4" i="7"/>
  <c r="E4" i="7"/>
  <c r="D3" i="7"/>
  <c r="E3" i="7"/>
  <c r="D2" i="7"/>
  <c r="E2" i="7"/>
  <c r="B52" i="2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C55" i="4"/>
  <c r="B55" i="4"/>
  <c r="D47" i="4"/>
  <c r="D51" i="4"/>
  <c r="D50" i="4"/>
  <c r="D49" i="4"/>
  <c r="D48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E4" i="4"/>
  <c r="B54" i="2"/>
  <c r="B55" i="2"/>
  <c r="D4" i="2"/>
  <c r="E4" i="2"/>
  <c r="F4" i="4"/>
  <c r="E5" i="4"/>
  <c r="D5" i="2"/>
  <c r="E5" i="2"/>
  <c r="F5" i="4"/>
  <c r="E7" i="4"/>
  <c r="D7" i="2"/>
  <c r="E7" i="2"/>
  <c r="F7" i="4"/>
  <c r="E8" i="4"/>
  <c r="D8" i="2"/>
  <c r="E8" i="2"/>
  <c r="F8" i="4"/>
  <c r="E13" i="4"/>
  <c r="D13" i="2"/>
  <c r="E13" i="2"/>
  <c r="F13" i="4"/>
  <c r="E14" i="4"/>
  <c r="D14" i="2"/>
  <c r="E14" i="2"/>
  <c r="F14" i="4"/>
  <c r="E15" i="4"/>
  <c r="D15" i="2"/>
  <c r="E15" i="2"/>
  <c r="F15" i="4"/>
  <c r="E16" i="4"/>
  <c r="D16" i="2"/>
  <c r="E16" i="2"/>
  <c r="F16" i="4"/>
  <c r="E17" i="4"/>
  <c r="D17" i="2"/>
  <c r="E17" i="2"/>
  <c r="F17" i="4"/>
  <c r="E18" i="4"/>
  <c r="D18" i="2"/>
  <c r="E18" i="2"/>
  <c r="F18" i="4"/>
  <c r="E19" i="4"/>
  <c r="D19" i="2"/>
  <c r="E19" i="2"/>
  <c r="F19" i="4"/>
  <c r="E6" i="4"/>
  <c r="D6" i="2"/>
  <c r="E6" i="2"/>
  <c r="F6" i="4"/>
  <c r="E10" i="4"/>
  <c r="D10" i="2"/>
  <c r="E10" i="2"/>
  <c r="F10" i="4"/>
  <c r="E11" i="4"/>
  <c r="D11" i="2"/>
  <c r="E11" i="2"/>
  <c r="F11" i="4"/>
  <c r="E12" i="4"/>
  <c r="D12" i="2"/>
  <c r="E12" i="2"/>
  <c r="F12" i="4"/>
  <c r="E20" i="4"/>
  <c r="D20" i="2"/>
  <c r="E20" i="2"/>
  <c r="F20" i="4"/>
  <c r="E21" i="4"/>
  <c r="D21" i="2"/>
  <c r="E21" i="2"/>
  <c r="F21" i="4"/>
  <c r="E22" i="4"/>
  <c r="D22" i="2"/>
  <c r="E22" i="2"/>
  <c r="F22" i="4"/>
  <c r="E23" i="4"/>
  <c r="D23" i="2"/>
  <c r="E23" i="2"/>
  <c r="F23" i="4"/>
  <c r="E24" i="4"/>
  <c r="D24" i="2"/>
  <c r="E24" i="2"/>
  <c r="F24" i="4"/>
  <c r="E25" i="4"/>
  <c r="D25" i="2"/>
  <c r="E25" i="2"/>
  <c r="F25" i="4"/>
  <c r="E26" i="4"/>
  <c r="D26" i="2"/>
  <c r="E26" i="2"/>
  <c r="F26" i="4"/>
  <c r="E28" i="4"/>
  <c r="D28" i="2"/>
  <c r="E28" i="2"/>
  <c r="F28" i="4"/>
  <c r="E29" i="4"/>
  <c r="D29" i="2"/>
  <c r="E29" i="2"/>
  <c r="F29" i="4"/>
  <c r="E30" i="4"/>
  <c r="D30" i="2"/>
  <c r="E30" i="2"/>
  <c r="F30" i="4"/>
  <c r="E31" i="4"/>
  <c r="D31" i="2"/>
  <c r="E31" i="2"/>
  <c r="F31" i="4"/>
  <c r="E32" i="4"/>
  <c r="D32" i="2"/>
  <c r="E32" i="2"/>
  <c r="F32" i="4"/>
  <c r="E33" i="4"/>
  <c r="D33" i="2"/>
  <c r="E33" i="2"/>
  <c r="F33" i="4"/>
  <c r="E34" i="4"/>
  <c r="D34" i="2"/>
  <c r="E34" i="2"/>
  <c r="F34" i="4"/>
  <c r="E36" i="4"/>
  <c r="D36" i="2"/>
  <c r="E36" i="2"/>
  <c r="F36" i="4"/>
  <c r="E37" i="4"/>
  <c r="D37" i="2"/>
  <c r="E37" i="2"/>
  <c r="F37" i="4"/>
  <c r="E38" i="4"/>
  <c r="D38" i="2"/>
  <c r="E38" i="2"/>
  <c r="F38" i="4"/>
  <c r="E39" i="4"/>
  <c r="D39" i="2"/>
  <c r="E39" i="2"/>
  <c r="F39" i="4"/>
  <c r="E40" i="4"/>
  <c r="D40" i="2"/>
  <c r="E40" i="2"/>
  <c r="F40" i="4"/>
  <c r="E41" i="4"/>
  <c r="D41" i="2"/>
  <c r="E41" i="2"/>
  <c r="F41" i="4"/>
  <c r="E43" i="4"/>
  <c r="D43" i="2"/>
  <c r="E43" i="2"/>
  <c r="F43" i="4"/>
  <c r="E44" i="4"/>
  <c r="D44" i="2"/>
  <c r="E44" i="2"/>
  <c r="F44" i="4"/>
  <c r="E45" i="4"/>
  <c r="D45" i="2"/>
  <c r="E45" i="2"/>
  <c r="F45" i="4"/>
  <c r="E47" i="4"/>
  <c r="D47" i="2"/>
  <c r="E47" i="2"/>
  <c r="F47" i="4"/>
  <c r="E48" i="4"/>
  <c r="D48" i="2"/>
  <c r="E48" i="2"/>
  <c r="F48" i="4"/>
  <c r="E49" i="4"/>
  <c r="D49" i="2"/>
  <c r="E49" i="2"/>
  <c r="F49" i="4"/>
  <c r="E50" i="4"/>
  <c r="D50" i="2"/>
  <c r="E50" i="2"/>
  <c r="F50" i="4"/>
  <c r="E2" i="4"/>
  <c r="D2" i="2"/>
  <c r="E2" i="2"/>
  <c r="F2" i="4"/>
  <c r="E3" i="4"/>
  <c r="E9" i="4"/>
  <c r="E27" i="4"/>
  <c r="E35" i="4"/>
  <c r="E42" i="4"/>
  <c r="E46" i="4"/>
  <c r="E51" i="4"/>
  <c r="B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1" i="4"/>
  <c r="D35" i="2"/>
  <c r="D27" i="2"/>
  <c r="D42" i="2"/>
  <c r="D46" i="2"/>
  <c r="D51" i="2"/>
  <c r="D9" i="2"/>
  <c r="D3" i="2"/>
  <c r="E51" i="2"/>
  <c r="E46" i="2"/>
  <c r="E42" i="2"/>
  <c r="E35" i="2"/>
  <c r="E27" i="2"/>
  <c r="E9" i="2"/>
  <c r="E3" i="2"/>
  <c r="B54" i="4"/>
  <c r="B54" i="8"/>
</calcChain>
</file>

<file path=xl/sharedStrings.xml><?xml version="1.0" encoding="utf-8"?>
<sst xmlns="http://schemas.openxmlformats.org/spreadsheetml/2006/main" count="251" uniqueCount="68">
  <si>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</si>
  <si>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</si>
  <si>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</si>
  <si>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</si>
  <si>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</si>
  <si>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</si>
  <si>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</si>
  <si>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</si>
  <si>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</si>
  <si>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</si>
  <si>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</si>
  <si>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</si>
  <si>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</si>
  <si>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</si>
  <si>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</si>
  <si>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</si>
  <si>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</si>
  <si>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</si>
  <si>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</si>
  <si>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</si>
  <si>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</si>
  <si>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</si>
  <si>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</si>
  <si>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</si>
  <si>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</si>
  <si>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</si>
  <si>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</si>
  <si>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</si>
  <si>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</si>
  <si>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</si>
  <si>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</si>
  <si>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</si>
  <si>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</si>
  <si>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</si>
  <si>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</si>
  <si>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</si>
  <si>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</si>
  <si>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</si>
  <si>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</si>
  <si>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Tennesseee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</si>
  <si>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</si>
  <si>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</si>
  <si>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</si>
  <si>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</si>
  <si>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</si>
  <si>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</si>
  <si>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</si>
  <si>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</si>
  <si>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 Population of U.S States</t>
  </si>
  <si>
    <t>Illinois</t>
  </si>
  <si>
    <t>South Dakota</t>
  </si>
  <si>
    <t>Number of seats avaliable</t>
  </si>
  <si>
    <t>State Name:</t>
  </si>
  <si>
    <t>Acutal Pop. (2010 Census):</t>
  </si>
  <si>
    <t>Difference between represented and actual pop.</t>
  </si>
  <si>
    <t>Total number of seats</t>
  </si>
  <si>
    <t>Total pop./Number of seats (n)</t>
  </si>
  <si>
    <t>Number of Reps. (Initial)</t>
  </si>
  <si>
    <t xml:space="preserve">Difference between represented and actual pop. </t>
  </si>
  <si>
    <t xml:space="preserve">Number of Reps. (x) </t>
  </si>
  <si>
    <t xml:space="preserve">Number of represented persons </t>
  </si>
  <si>
    <t>Represented Population (initial)</t>
  </si>
  <si>
    <t>Benefit from method of apportionment:</t>
  </si>
  <si>
    <t>Number of Reps. Before New Seats Added</t>
  </si>
  <si>
    <t>Check</t>
  </si>
  <si>
    <t xml:space="preserve">Hypothetical New Pop. </t>
  </si>
  <si>
    <t>Number of Reps Before Growth</t>
  </si>
  <si>
    <t xml:space="preserve">Puerto Rico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</si>
</sst>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70" formatCode="_(* #,##0_);_(* \(#,##0\);_(* &quot;-&quot;?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entury Gothic"/>
    </font>
    <font>
      <sz val="12"/>
      <name val="Century Gothic"/>
    </font>
    <font>
      <i/>
      <sz val="12"/>
      <color theme="1"/>
      <name val="Century Gothic"/>
    </font>
    <font>
      <i/>
      <sz val="12"/>
      <color theme="1"/>
      <name val="Calibri"/>
      <family val="2"/>
      <scheme val="minor"/>
    </font>
    <font>
      <b/>
      <sz val="12"/>
      <name val="Century Gothic"/>
    </font>
    <font>
      <sz val="12"/>
      <name val="Calibri"/>
      <family val="2"/>
      <scheme val="minor"/>
    </font>
    <font>
      <i/>
      <sz val="12"/>
      <name val="Century Gothic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1" xfId="0" applyFont="1" applyBorder="1"/>
    <xf numFmtId="0" fontId="5" fillId="2" borderId="3" xfId="0" applyFont="1" applyFill="1" applyBorder="1" applyAlignment="1">
      <alignment horizontal="center"/>
    </xf>
    <xf numFmtId="164" fontId="2" fillId="0" borderId="0" xfId="7" applyNumberFormat="1" applyFont="1"/>
    <xf numFmtId="1" fontId="2" fillId="0" borderId="0" xfId="0" applyNumberFormat="1" applyFont="1"/>
    <xf numFmtId="0" fontId="5" fillId="0" borderId="0" xfId="0" applyFont="1"/>
    <xf numFmtId="0" fontId="5" fillId="2" borderId="0" xfId="0" applyFont="1" applyFill="1"/>
    <xf numFmtId="164" fontId="5" fillId="0" borderId="0" xfId="7" applyNumberFormat="1" applyFont="1"/>
    <xf numFmtId="0" fontId="2" fillId="0" borderId="4" xfId="0" applyFont="1" applyBorder="1"/>
    <xf numFmtId="0" fontId="2" fillId="0" borderId="5" xfId="0" applyFont="1" applyBorder="1"/>
    <xf numFmtId="0" fontId="5" fillId="2" borderId="1" xfId="0" applyFont="1" applyFill="1" applyBorder="1"/>
    <xf numFmtId="164" fontId="2" fillId="0" borderId="1" xfId="7" applyNumberFormat="1" applyFont="1" applyBorder="1" applyAlignment="1">
      <alignment horizontal="center"/>
    </xf>
    <xf numFmtId="164" fontId="2" fillId="0" borderId="3" xfId="7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70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70" fontId="2" fillId="0" borderId="3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5" fillId="2" borderId="5" xfId="0" applyFont="1" applyFill="1" applyBorder="1"/>
    <xf numFmtId="0" fontId="5" fillId="2" borderId="3" xfId="0" applyFont="1" applyFill="1" applyBorder="1"/>
    <xf numFmtId="0" fontId="0" fillId="0" borderId="0" xfId="0" applyFont="1"/>
    <xf numFmtId="170" fontId="2" fillId="0" borderId="4" xfId="0" applyNumberFormat="1" applyFont="1" applyBorder="1" applyAlignment="1">
      <alignment horizontal="center"/>
    </xf>
    <xf numFmtId="170" fontId="2" fillId="0" borderId="5" xfId="0" applyNumberFormat="1" applyFont="1" applyBorder="1" applyAlignment="1">
      <alignment horizontal="center"/>
    </xf>
    <xf numFmtId="164" fontId="2" fillId="0" borderId="1" xfId="7" applyNumberFormat="1" applyFont="1" applyBorder="1"/>
    <xf numFmtId="170" fontId="5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164" fontId="2" fillId="0" borderId="3" xfId="7" applyNumberFormat="1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43" fontId="2" fillId="0" borderId="0" xfId="0" applyNumberFormat="1" applyFont="1"/>
    <xf numFmtId="0" fontId="2" fillId="0" borderId="0" xfId="0" applyNumberFormat="1" applyFont="1"/>
    <xf numFmtId="0" fontId="7" fillId="0" borderId="4" xfId="0" applyFont="1" applyBorder="1"/>
    <xf numFmtId="164" fontId="7" fillId="0" borderId="1" xfId="7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70" fontId="7" fillId="0" borderId="1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2" fillId="0" borderId="3" xfId="0" applyFont="1" applyBorder="1"/>
    <xf numFmtId="0" fontId="7" fillId="0" borderId="1" xfId="0" applyFont="1" applyBorder="1"/>
    <xf numFmtId="0" fontId="7" fillId="0" borderId="3" xfId="0" applyFont="1" applyBorder="1"/>
    <xf numFmtId="1" fontId="7" fillId="0" borderId="3" xfId="0" applyNumberFormat="1" applyFont="1" applyBorder="1" applyAlignment="1">
      <alignment horizontal="center"/>
    </xf>
    <xf numFmtId="0" fontId="9" fillId="2" borderId="5" xfId="0" applyFont="1" applyFill="1" applyBorder="1"/>
    <xf numFmtId="0" fontId="9" fillId="2" borderId="3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0" borderId="0" xfId="0" applyFont="1"/>
    <xf numFmtId="0" fontId="11" fillId="0" borderId="4" xfId="0" applyFont="1" applyBorder="1"/>
    <xf numFmtId="164" fontId="11" fillId="0" borderId="1" xfId="7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70" fontId="11" fillId="0" borderId="1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2" fillId="0" borderId="4" xfId="0" applyFont="1" applyBorder="1"/>
    <xf numFmtId="0" fontId="12" fillId="0" borderId="0" xfId="0" applyFont="1"/>
    <xf numFmtId="0" fontId="6" fillId="0" borderId="4" xfId="0" applyFont="1" applyBorder="1"/>
    <xf numFmtId="164" fontId="6" fillId="0" borderId="1" xfId="7" applyNumberFormat="1" applyFont="1" applyBorder="1" applyAlignment="1">
      <alignment horizontal="center"/>
    </xf>
    <xf numFmtId="170" fontId="6" fillId="0" borderId="1" xfId="0" applyNumberFormat="1" applyFont="1" applyBorder="1" applyAlignment="1">
      <alignment horizontal="center"/>
    </xf>
    <xf numFmtId="0" fontId="6" fillId="0" borderId="5" xfId="0" applyFont="1" applyBorder="1"/>
    <xf numFmtId="164" fontId="6" fillId="0" borderId="3" xfId="7" applyNumberFormat="1" applyFont="1" applyBorder="1" applyAlignment="1">
      <alignment horizontal="center"/>
    </xf>
    <xf numFmtId="164" fontId="11" fillId="0" borderId="3" xfId="7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170" fontId="6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12" fillId="0" borderId="3" xfId="0" applyFont="1" applyBorder="1"/>
    <xf numFmtId="0" fontId="9" fillId="0" borderId="0" xfId="0" applyFont="1"/>
    <xf numFmtId="164" fontId="9" fillId="0" borderId="0" xfId="7" applyNumberFormat="1" applyFont="1"/>
    <xf numFmtId="1" fontId="6" fillId="0" borderId="0" xfId="0" applyNumberFormat="1" applyFont="1"/>
    <xf numFmtId="0" fontId="6" fillId="0" borderId="0" xfId="0" applyFont="1"/>
    <xf numFmtId="43" fontId="6" fillId="0" borderId="0" xfId="0" applyNumberFormat="1" applyFont="1"/>
    <xf numFmtId="164" fontId="6" fillId="0" borderId="0" xfId="7" applyNumberFormat="1" applyFont="1"/>
    <xf numFmtId="0" fontId="11" fillId="3" borderId="4" xfId="0" applyFont="1" applyFill="1" applyBorder="1"/>
    <xf numFmtId="164" fontId="11" fillId="3" borderId="1" xfId="7" applyNumberFormat="1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170" fontId="11" fillId="3" borderId="1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12" fillId="3" borderId="4" xfId="0" applyFont="1" applyFill="1" applyBorder="1"/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2" fillId="0" borderId="4" xfId="7" applyNumberFormat="1" applyFont="1" applyBorder="1" applyAlignment="1">
      <alignment horizontal="center"/>
    </xf>
    <xf numFmtId="164" fontId="2" fillId="0" borderId="5" xfId="7" applyNumberFormat="1" applyFont="1" applyBorder="1" applyAlignment="1">
      <alignment horizontal="center"/>
    </xf>
  </cellXfs>
  <cellStyles count="28">
    <cellStyle name="Comma" xfId="7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y Them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djacency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workbookViewId="0">
      <selection activeCell="A6" sqref="A6"/>
    </sheetView>
  </sheetViews>
  <sheetFormatPr baseColWidth="10" defaultRowHeight="15" x14ac:dyDescent="0"/>
  <cols>
    <col min="1" max="1" width="31.83203125" style="22" customWidth="1"/>
    <col min="2" max="2" width="27.83203125" style="22" customWidth="1"/>
    <col min="3" max="3" width="22.83203125" style="22" customWidth="1"/>
    <col min="4" max="4" width="32.5" style="22" customWidth="1"/>
    <col min="5" max="5" width="48.6640625" style="22" customWidth="1"/>
    <col min="6" max="16384" width="10.83203125" style="22"/>
  </cols>
  <sheetData>
    <row r="1" spans="1:5" ht="27" customHeight="1">
      <c r="A1" s="20" t="s">
        <v>52</v>
      </c>
      <c r="B1" s="21" t="s">
        <v>53</v>
      </c>
      <c r="C1" s="3" t="s">
        <v>59</v>
      </c>
      <c r="D1" s="21" t="s">
        <v>60</v>
      </c>
      <c r="E1" s="20" t="s">
        <v>58</v>
      </c>
    </row>
    <row r="2" spans="1:5" s="38" customFormat="1" ht="16">
      <c r="A2" s="33" t="s">
        <v>0</v>
      </c>
      <c r="B2" s="34">
        <v>4779736</v>
      </c>
      <c r="C2" s="35">
        <v>7</v>
      </c>
      <c r="D2" s="36">
        <f>C2*B55</f>
        <v>4958636.1034482764</v>
      </c>
      <c r="E2" s="37">
        <f>B2-D2</f>
        <v>-178900.10344827641</v>
      </c>
    </row>
    <row r="3" spans="1:5" ht="16">
      <c r="A3" s="9" t="s">
        <v>1</v>
      </c>
      <c r="B3" s="12">
        <v>710231</v>
      </c>
      <c r="C3" s="14">
        <v>1</v>
      </c>
      <c r="D3" s="15">
        <f>C3*B55</f>
        <v>708376.58620689658</v>
      </c>
      <c r="E3" s="16">
        <f t="shared" ref="E3:E51" si="0">B3-D3</f>
        <v>1854.4137931034202</v>
      </c>
    </row>
    <row r="4" spans="1:5" ht="16">
      <c r="A4" s="9" t="s">
        <v>2</v>
      </c>
      <c r="B4" s="12">
        <v>6392017</v>
      </c>
      <c r="C4" s="14">
        <v>9</v>
      </c>
      <c r="D4" s="15">
        <f>C4*B55</f>
        <v>6375389.2758620689</v>
      </c>
      <c r="E4" s="16">
        <f t="shared" si="0"/>
        <v>16627.724137931131</v>
      </c>
    </row>
    <row r="5" spans="1:5" ht="16">
      <c r="A5" s="9" t="s">
        <v>3</v>
      </c>
      <c r="B5" s="12">
        <v>2915918</v>
      </c>
      <c r="C5" s="14">
        <v>4</v>
      </c>
      <c r="D5" s="15">
        <f>C5*B55</f>
        <v>2833506.3448275863</v>
      </c>
      <c r="E5" s="16">
        <f t="shared" si="0"/>
        <v>82411.655172413681</v>
      </c>
    </row>
    <row r="6" spans="1:5" s="38" customFormat="1" ht="16">
      <c r="A6" s="33" t="s">
        <v>4</v>
      </c>
      <c r="B6" s="34">
        <v>37253956</v>
      </c>
      <c r="C6" s="35">
        <v>53</v>
      </c>
      <c r="D6" s="36">
        <f>C6*B55</f>
        <v>37543959.068965517</v>
      </c>
      <c r="E6" s="37">
        <f t="shared" si="0"/>
        <v>-290003.06896551698</v>
      </c>
    </row>
    <row r="7" spans="1:5" ht="16">
      <c r="A7" s="9" t="s">
        <v>5</v>
      </c>
      <c r="B7" s="12">
        <v>5029196</v>
      </c>
      <c r="C7" s="14">
        <v>7</v>
      </c>
      <c r="D7" s="15">
        <f>C7*B55</f>
        <v>4958636.1034482764</v>
      </c>
      <c r="E7" s="16">
        <f t="shared" si="0"/>
        <v>70559.896551723592</v>
      </c>
    </row>
    <row r="8" spans="1:5" ht="16">
      <c r="A8" s="9" t="s">
        <v>6</v>
      </c>
      <c r="B8" s="12">
        <v>3574097</v>
      </c>
      <c r="C8" s="14">
        <v>5</v>
      </c>
      <c r="D8" s="15">
        <f>C8*B55</f>
        <v>3541882.931034483</v>
      </c>
      <c r="E8" s="16">
        <f t="shared" si="0"/>
        <v>32214.068965516984</v>
      </c>
    </row>
    <row r="9" spans="1:5" ht="16">
      <c r="A9" s="9" t="s">
        <v>7</v>
      </c>
      <c r="B9" s="12">
        <v>897934</v>
      </c>
      <c r="C9" s="14">
        <v>1</v>
      </c>
      <c r="D9" s="15">
        <f>C9*B55</f>
        <v>708376.58620689658</v>
      </c>
      <c r="E9" s="16">
        <f t="shared" si="0"/>
        <v>189557.41379310342</v>
      </c>
    </row>
    <row r="10" spans="1:5" s="38" customFormat="1" ht="16">
      <c r="A10" s="33" t="s">
        <v>8</v>
      </c>
      <c r="B10" s="34">
        <v>18801310</v>
      </c>
      <c r="C10" s="35">
        <v>27</v>
      </c>
      <c r="D10" s="36">
        <f>C10*B55</f>
        <v>19126167.827586208</v>
      </c>
      <c r="E10" s="37">
        <f t="shared" si="0"/>
        <v>-324857.82758620754</v>
      </c>
    </row>
    <row r="11" spans="1:5" s="38" customFormat="1" ht="16">
      <c r="A11" s="33" t="s">
        <v>9</v>
      </c>
      <c r="B11" s="34">
        <v>9687653</v>
      </c>
      <c r="C11" s="35">
        <v>14</v>
      </c>
      <c r="D11" s="36">
        <f>C11*B55</f>
        <v>9917272.2068965528</v>
      </c>
      <c r="E11" s="37">
        <f t="shared" si="0"/>
        <v>-229619.20689655282</v>
      </c>
    </row>
    <row r="12" spans="1:5" s="38" customFormat="1" ht="16">
      <c r="A12" s="33" t="s">
        <v>10</v>
      </c>
      <c r="B12" s="34">
        <v>1360301</v>
      </c>
      <c r="C12" s="35">
        <v>2</v>
      </c>
      <c r="D12" s="36">
        <f>C12*B55</f>
        <v>1416753.1724137932</v>
      </c>
      <c r="E12" s="37">
        <f t="shared" si="0"/>
        <v>-56452.17241379316</v>
      </c>
    </row>
    <row r="13" spans="1:5" ht="16">
      <c r="A13" s="9" t="s">
        <v>11</v>
      </c>
      <c r="B13" s="12">
        <v>1567582</v>
      </c>
      <c r="C13" s="14">
        <v>2</v>
      </c>
      <c r="D13" s="15">
        <f>C13*B55</f>
        <v>1416753.1724137932</v>
      </c>
      <c r="E13" s="16">
        <f t="shared" si="0"/>
        <v>150828.82758620684</v>
      </c>
    </row>
    <row r="14" spans="1:5" ht="16">
      <c r="A14" s="9" t="s">
        <v>49</v>
      </c>
      <c r="B14" s="12">
        <v>12830632</v>
      </c>
      <c r="C14" s="14">
        <v>18</v>
      </c>
      <c r="D14" s="15">
        <f>C14*B55</f>
        <v>12750778.551724138</v>
      </c>
      <c r="E14" s="16">
        <f t="shared" si="0"/>
        <v>79853.448275862262</v>
      </c>
    </row>
    <row r="15" spans="1:5" ht="16">
      <c r="A15" s="9" t="s">
        <v>12</v>
      </c>
      <c r="B15" s="12">
        <v>6483802</v>
      </c>
      <c r="C15" s="14">
        <v>9</v>
      </c>
      <c r="D15" s="15">
        <f>C15*B55</f>
        <v>6375389.2758620689</v>
      </c>
      <c r="E15" s="16">
        <f t="shared" si="0"/>
        <v>108412.72413793113</v>
      </c>
    </row>
    <row r="16" spans="1:5" ht="16">
      <c r="A16" s="9" t="s">
        <v>13</v>
      </c>
      <c r="B16" s="12">
        <v>3046355</v>
      </c>
      <c r="C16" s="14">
        <v>4</v>
      </c>
      <c r="D16" s="15">
        <f>C16*B55</f>
        <v>2833506.3448275863</v>
      </c>
      <c r="E16" s="16">
        <f t="shared" si="0"/>
        <v>212848.65517241368</v>
      </c>
    </row>
    <row r="17" spans="1:5" ht="16">
      <c r="A17" s="9" t="s">
        <v>14</v>
      </c>
      <c r="B17" s="12">
        <v>2853118</v>
      </c>
      <c r="C17" s="14">
        <v>4</v>
      </c>
      <c r="D17" s="15">
        <f>C17*B55</f>
        <v>2833506.3448275863</v>
      </c>
      <c r="E17" s="16">
        <f t="shared" si="0"/>
        <v>19611.655172413681</v>
      </c>
    </row>
    <row r="18" spans="1:5" ht="16">
      <c r="A18" s="9" t="s">
        <v>15</v>
      </c>
      <c r="B18" s="12">
        <v>4339367</v>
      </c>
      <c r="C18" s="14">
        <v>6</v>
      </c>
      <c r="D18" s="15">
        <f>C18*B55</f>
        <v>4250259.5172413792</v>
      </c>
      <c r="E18" s="16">
        <f t="shared" si="0"/>
        <v>89107.482758620754</v>
      </c>
    </row>
    <row r="19" spans="1:5" ht="16">
      <c r="A19" s="9" t="s">
        <v>16</v>
      </c>
      <c r="B19" s="12">
        <v>4533372</v>
      </c>
      <c r="C19" s="14">
        <v>6</v>
      </c>
      <c r="D19" s="15">
        <f>C19*B55</f>
        <v>4250259.5172413792</v>
      </c>
      <c r="E19" s="16">
        <f t="shared" si="0"/>
        <v>283112.48275862075</v>
      </c>
    </row>
    <row r="20" spans="1:5" s="38" customFormat="1" ht="16">
      <c r="A20" s="33" t="s">
        <v>17</v>
      </c>
      <c r="B20" s="34">
        <v>1328361</v>
      </c>
      <c r="C20" s="35">
        <v>2</v>
      </c>
      <c r="D20" s="36">
        <f>C20*B55</f>
        <v>1416753.1724137932</v>
      </c>
      <c r="E20" s="37">
        <f t="shared" si="0"/>
        <v>-88392.17241379316</v>
      </c>
    </row>
    <row r="21" spans="1:5" ht="16">
      <c r="A21" s="9" t="s">
        <v>18</v>
      </c>
      <c r="B21" s="12">
        <v>5773552</v>
      </c>
      <c r="C21" s="14">
        <v>8</v>
      </c>
      <c r="D21" s="15">
        <f>C21*B55</f>
        <v>5667012.6896551726</v>
      </c>
      <c r="E21" s="16">
        <f t="shared" si="0"/>
        <v>106539.31034482736</v>
      </c>
    </row>
    <row r="22" spans="1:5" ht="16">
      <c r="A22" s="9" t="s">
        <v>19</v>
      </c>
      <c r="B22" s="12">
        <v>6547629</v>
      </c>
      <c r="C22" s="14">
        <v>9</v>
      </c>
      <c r="D22" s="15">
        <f>C22*B55</f>
        <v>6375389.2758620689</v>
      </c>
      <c r="E22" s="16">
        <f t="shared" si="0"/>
        <v>172239.72413793113</v>
      </c>
    </row>
    <row r="23" spans="1:5" s="38" customFormat="1" ht="16">
      <c r="A23" s="33" t="s">
        <v>20</v>
      </c>
      <c r="B23" s="34">
        <v>9883640</v>
      </c>
      <c r="C23" s="35">
        <v>14</v>
      </c>
      <c r="D23" s="36">
        <f>C23*B55</f>
        <v>9917272.2068965528</v>
      </c>
      <c r="E23" s="37">
        <f t="shared" si="0"/>
        <v>-33632.206896552816</v>
      </c>
    </row>
    <row r="24" spans="1:5" s="38" customFormat="1" ht="16">
      <c r="A24" s="33" t="s">
        <v>21</v>
      </c>
      <c r="B24" s="34">
        <v>5303925</v>
      </c>
      <c r="C24" s="35">
        <v>8</v>
      </c>
      <c r="D24" s="36">
        <f>C24*B55</f>
        <v>5667012.6896551726</v>
      </c>
      <c r="E24" s="37">
        <f t="shared" si="0"/>
        <v>-363087.68965517264</v>
      </c>
    </row>
    <row r="25" spans="1:5" ht="16">
      <c r="A25" s="9" t="s">
        <v>22</v>
      </c>
      <c r="B25" s="12">
        <v>2967297</v>
      </c>
      <c r="C25" s="14">
        <v>4</v>
      </c>
      <c r="D25" s="15">
        <f>C25*B55</f>
        <v>2833506.3448275863</v>
      </c>
      <c r="E25" s="16">
        <f t="shared" si="0"/>
        <v>133790.65517241368</v>
      </c>
    </row>
    <row r="26" spans="1:5" ht="16">
      <c r="A26" s="9" t="s">
        <v>23</v>
      </c>
      <c r="B26" s="12">
        <v>5988927</v>
      </c>
      <c r="C26" s="14">
        <v>8</v>
      </c>
      <c r="D26" s="15">
        <f>C26*B55</f>
        <v>5667012.6896551726</v>
      </c>
      <c r="E26" s="16">
        <f t="shared" si="0"/>
        <v>321914.31034482736</v>
      </c>
    </row>
    <row r="27" spans="1:5" ht="16">
      <c r="A27" s="9" t="s">
        <v>24</v>
      </c>
      <c r="B27" s="12">
        <v>989415</v>
      </c>
      <c r="C27" s="14">
        <v>1</v>
      </c>
      <c r="D27" s="15">
        <f>C27*B55</f>
        <v>708376.58620689658</v>
      </c>
      <c r="E27" s="16">
        <f t="shared" si="0"/>
        <v>281038.41379310342</v>
      </c>
    </row>
    <row r="28" spans="1:5" s="38" customFormat="1" ht="16">
      <c r="A28" s="33" t="s">
        <v>25</v>
      </c>
      <c r="B28" s="34">
        <v>1826341</v>
      </c>
      <c r="C28" s="35">
        <v>3</v>
      </c>
      <c r="D28" s="36">
        <f>C28*B55</f>
        <v>2125129.7586206896</v>
      </c>
      <c r="E28" s="37">
        <f t="shared" si="0"/>
        <v>-298788.75862068962</v>
      </c>
    </row>
    <row r="29" spans="1:5" s="38" customFormat="1" ht="16">
      <c r="A29" s="33" t="s">
        <v>26</v>
      </c>
      <c r="B29" s="34">
        <v>2700551</v>
      </c>
      <c r="C29" s="35">
        <v>4</v>
      </c>
      <c r="D29" s="36">
        <f>C29*B55</f>
        <v>2833506.3448275863</v>
      </c>
      <c r="E29" s="37">
        <f t="shared" si="0"/>
        <v>-132955.34482758632</v>
      </c>
    </row>
    <row r="30" spans="1:5" s="38" customFormat="1" ht="16">
      <c r="A30" s="33" t="s">
        <v>27</v>
      </c>
      <c r="B30" s="34">
        <v>1316470</v>
      </c>
      <c r="C30" s="35">
        <v>2</v>
      </c>
      <c r="D30" s="36">
        <f>C30*B55</f>
        <v>1416753.1724137932</v>
      </c>
      <c r="E30" s="37">
        <f t="shared" si="0"/>
        <v>-100283.17241379316</v>
      </c>
    </row>
    <row r="31" spans="1:5" ht="16">
      <c r="A31" s="9" t="s">
        <v>28</v>
      </c>
      <c r="B31" s="12">
        <v>8791894</v>
      </c>
      <c r="C31" s="14">
        <v>12</v>
      </c>
      <c r="D31" s="15">
        <f>C31*B55</f>
        <v>8500519.0344827585</v>
      </c>
      <c r="E31" s="16">
        <f t="shared" si="0"/>
        <v>291374.96551724151</v>
      </c>
    </row>
    <row r="32" spans="1:5" s="38" customFormat="1" ht="16">
      <c r="A32" s="33" t="s">
        <v>29</v>
      </c>
      <c r="B32" s="34">
        <v>2059179</v>
      </c>
      <c r="C32" s="35">
        <v>3</v>
      </c>
      <c r="D32" s="36">
        <f>C32*B55</f>
        <v>2125129.7586206896</v>
      </c>
      <c r="E32" s="37">
        <f t="shared" si="0"/>
        <v>-65950.758620689623</v>
      </c>
    </row>
    <row r="33" spans="1:5" ht="16">
      <c r="A33" s="9" t="s">
        <v>30</v>
      </c>
      <c r="B33" s="12">
        <v>19378102</v>
      </c>
      <c r="C33" s="14">
        <v>27</v>
      </c>
      <c r="D33" s="15">
        <f>C33*B55</f>
        <v>19126167.827586208</v>
      </c>
      <c r="E33" s="16">
        <f t="shared" si="0"/>
        <v>251934.17241379246</v>
      </c>
    </row>
    <row r="34" spans="1:5" ht="16">
      <c r="A34" s="9" t="s">
        <v>31</v>
      </c>
      <c r="B34" s="12">
        <v>9535483</v>
      </c>
      <c r="C34" s="14">
        <v>13</v>
      </c>
      <c r="D34" s="15">
        <f>C34*B55</f>
        <v>9208895.6206896547</v>
      </c>
      <c r="E34" s="16">
        <f t="shared" si="0"/>
        <v>326587.37931034528</v>
      </c>
    </row>
    <row r="35" spans="1:5" ht="16">
      <c r="A35" s="9" t="s">
        <v>32</v>
      </c>
      <c r="B35" s="12">
        <v>672591</v>
      </c>
      <c r="C35" s="14">
        <v>1</v>
      </c>
      <c r="D35" s="15">
        <f>C35*B55</f>
        <v>708376.58620689658</v>
      </c>
      <c r="E35" s="16">
        <f t="shared" si="0"/>
        <v>-35785.58620689658</v>
      </c>
    </row>
    <row r="36" spans="1:5" ht="16">
      <c r="A36" s="9" t="s">
        <v>33</v>
      </c>
      <c r="B36" s="12">
        <v>11536504</v>
      </c>
      <c r="C36" s="14">
        <v>16</v>
      </c>
      <c r="D36" s="15">
        <f>C36*B55</f>
        <v>11334025.379310345</v>
      </c>
      <c r="E36" s="16">
        <f t="shared" si="0"/>
        <v>202478.62068965472</v>
      </c>
    </row>
    <row r="37" spans="1:5" ht="16">
      <c r="A37" s="9" t="s">
        <v>34</v>
      </c>
      <c r="B37" s="12">
        <v>3751351</v>
      </c>
      <c r="C37" s="14">
        <v>5</v>
      </c>
      <c r="D37" s="15">
        <f>C37*B55</f>
        <v>3541882.931034483</v>
      </c>
      <c r="E37" s="16">
        <f t="shared" si="0"/>
        <v>209468.06896551698</v>
      </c>
    </row>
    <row r="38" spans="1:5" ht="16">
      <c r="A38" s="9" t="s">
        <v>35</v>
      </c>
      <c r="B38" s="12">
        <v>3831074</v>
      </c>
      <c r="C38" s="14">
        <v>5</v>
      </c>
      <c r="D38" s="15">
        <f>C38*B55</f>
        <v>3541882.931034483</v>
      </c>
      <c r="E38" s="16">
        <f t="shared" si="0"/>
        <v>289191.06896551698</v>
      </c>
    </row>
    <row r="39" spans="1:5" s="38" customFormat="1" ht="16">
      <c r="A39" s="33" t="s">
        <v>36</v>
      </c>
      <c r="B39" s="34">
        <v>12702379</v>
      </c>
      <c r="C39" s="35">
        <v>18</v>
      </c>
      <c r="D39" s="36">
        <f>C39*B55</f>
        <v>12750778.551724138</v>
      </c>
      <c r="E39" s="37">
        <f t="shared" si="0"/>
        <v>-48399.551724137738</v>
      </c>
    </row>
    <row r="40" spans="1:5" s="38" customFormat="1" ht="16">
      <c r="A40" s="33" t="s">
        <v>37</v>
      </c>
      <c r="B40" s="34">
        <v>1052567</v>
      </c>
      <c r="C40" s="35">
        <v>2</v>
      </c>
      <c r="D40" s="36">
        <f>C40*B55</f>
        <v>1416753.1724137932</v>
      </c>
      <c r="E40" s="37">
        <f t="shared" si="0"/>
        <v>-364186.17241379316</v>
      </c>
    </row>
    <row r="41" spans="1:5" s="38" customFormat="1" ht="16">
      <c r="A41" s="33" t="s">
        <v>38</v>
      </c>
      <c r="B41" s="34">
        <v>4625364</v>
      </c>
      <c r="C41" s="35">
        <v>7</v>
      </c>
      <c r="D41" s="36">
        <f>C41*B55</f>
        <v>4958636.1034482764</v>
      </c>
      <c r="E41" s="37">
        <f t="shared" si="0"/>
        <v>-333272.10344827641</v>
      </c>
    </row>
    <row r="42" spans="1:5" ht="16">
      <c r="A42" s="9" t="s">
        <v>50</v>
      </c>
      <c r="B42" s="12">
        <v>814180</v>
      </c>
      <c r="C42" s="14">
        <v>1</v>
      </c>
      <c r="D42" s="15">
        <f>C42*B55</f>
        <v>708376.58620689658</v>
      </c>
      <c r="E42" s="16">
        <f t="shared" si="0"/>
        <v>105803.41379310342</v>
      </c>
    </row>
    <row r="43" spans="1:5" s="38" customFormat="1" ht="16">
      <c r="A43" s="33" t="s">
        <v>39</v>
      </c>
      <c r="B43" s="34">
        <v>6346105</v>
      </c>
      <c r="C43" s="35">
        <v>9</v>
      </c>
      <c r="D43" s="36">
        <f>C43*B55</f>
        <v>6375389.2758620689</v>
      </c>
      <c r="E43" s="37">
        <f t="shared" si="0"/>
        <v>-29284.275862068869</v>
      </c>
    </row>
    <row r="44" spans="1:5" s="38" customFormat="1" ht="16">
      <c r="A44" s="33" t="s">
        <v>40</v>
      </c>
      <c r="B44" s="34">
        <v>25145561</v>
      </c>
      <c r="C44" s="35">
        <v>36</v>
      </c>
      <c r="D44" s="36">
        <f>C44*B55</f>
        <v>25501557.103448275</v>
      </c>
      <c r="E44" s="37">
        <f t="shared" si="0"/>
        <v>-355996.10344827548</v>
      </c>
    </row>
    <row r="45" spans="1:5" s="38" customFormat="1" ht="16">
      <c r="A45" s="33" t="s">
        <v>41</v>
      </c>
      <c r="B45" s="34">
        <v>2763885</v>
      </c>
      <c r="C45" s="35">
        <v>4</v>
      </c>
      <c r="D45" s="36">
        <f>C45*B55</f>
        <v>2833506.3448275863</v>
      </c>
      <c r="E45" s="37">
        <f t="shared" si="0"/>
        <v>-69621.344827586319</v>
      </c>
    </row>
    <row r="46" spans="1:5" ht="16">
      <c r="A46" s="9" t="s">
        <v>42</v>
      </c>
      <c r="B46" s="12">
        <v>625741</v>
      </c>
      <c r="C46" s="14">
        <v>1</v>
      </c>
      <c r="D46" s="15">
        <f>C46*B55</f>
        <v>708376.58620689658</v>
      </c>
      <c r="E46" s="16">
        <f t="shared" si="0"/>
        <v>-82635.58620689658</v>
      </c>
    </row>
    <row r="47" spans="1:5" ht="16">
      <c r="A47" s="9" t="s">
        <v>43</v>
      </c>
      <c r="B47" s="12">
        <v>8001024</v>
      </c>
      <c r="C47" s="14">
        <v>11</v>
      </c>
      <c r="D47" s="15">
        <f>C47*B55</f>
        <v>7792142.4482758623</v>
      </c>
      <c r="E47" s="16">
        <f t="shared" si="0"/>
        <v>208881.55172413774</v>
      </c>
    </row>
    <row r="48" spans="1:5" s="38" customFormat="1" ht="16">
      <c r="A48" s="33" t="s">
        <v>44</v>
      </c>
      <c r="B48" s="34">
        <v>6724540</v>
      </c>
      <c r="C48" s="35">
        <v>10</v>
      </c>
      <c r="D48" s="36">
        <f>C48*B55</f>
        <v>7083765.862068966</v>
      </c>
      <c r="E48" s="37">
        <f t="shared" si="0"/>
        <v>-359225.86206896603</v>
      </c>
    </row>
    <row r="49" spans="1:5" s="38" customFormat="1" ht="16">
      <c r="A49" s="33" t="s">
        <v>45</v>
      </c>
      <c r="B49" s="34">
        <v>1852994</v>
      </c>
      <c r="C49" s="35">
        <v>3</v>
      </c>
      <c r="D49" s="36">
        <f>C49*B55</f>
        <v>2125129.7586206896</v>
      </c>
      <c r="E49" s="37">
        <f t="shared" si="0"/>
        <v>-272135.75862068962</v>
      </c>
    </row>
    <row r="50" spans="1:5" ht="16">
      <c r="A50" s="9" t="s">
        <v>46</v>
      </c>
      <c r="B50" s="12">
        <v>5686986</v>
      </c>
      <c r="C50" s="14">
        <v>8</v>
      </c>
      <c r="D50" s="15">
        <f>C50*B55</f>
        <v>5667012.6896551726</v>
      </c>
      <c r="E50" s="16">
        <f t="shared" si="0"/>
        <v>19973.310344827361</v>
      </c>
    </row>
    <row r="51" spans="1:5" ht="16">
      <c r="A51" s="10" t="s">
        <v>47</v>
      </c>
      <c r="B51" s="13">
        <v>563626</v>
      </c>
      <c r="C51" s="17">
        <v>1</v>
      </c>
      <c r="D51" s="18">
        <f>C51*B55</f>
        <v>708376.58620689658</v>
      </c>
      <c r="E51" s="19">
        <f t="shared" si="0"/>
        <v>-144750.58620689658</v>
      </c>
    </row>
    <row r="52" spans="1:5" ht="16">
      <c r="A52" s="6" t="s">
        <v>48</v>
      </c>
      <c r="B52" s="8">
        <f>SUM(B2:B51)</f>
        <v>308143815</v>
      </c>
      <c r="C52" s="5"/>
      <c r="D52" s="1"/>
      <c r="E52" s="1"/>
    </row>
    <row r="53" spans="1:5" ht="16">
      <c r="A53" s="6" t="s">
        <v>51</v>
      </c>
      <c r="B53" s="8">
        <v>435</v>
      </c>
      <c r="C53" s="31"/>
      <c r="D53" s="1"/>
      <c r="E53" s="1"/>
    </row>
    <row r="54" spans="1:5" ht="16">
      <c r="A54" s="6" t="s">
        <v>55</v>
      </c>
      <c r="B54" s="8">
        <f>SUM(C2:C51)</f>
        <v>435</v>
      </c>
      <c r="C54" s="1"/>
      <c r="D54" s="1"/>
      <c r="E54" s="1"/>
    </row>
    <row r="55" spans="1:5" ht="16">
      <c r="A55" s="6" t="s">
        <v>56</v>
      </c>
      <c r="B55" s="8">
        <f>B52/B54</f>
        <v>708376.58620689658</v>
      </c>
      <c r="C55" s="1"/>
      <c r="D55" s="1"/>
      <c r="E55" s="1"/>
    </row>
    <row r="56" spans="1:5" ht="16">
      <c r="A56" s="1"/>
      <c r="B56" s="4"/>
      <c r="C56" s="1"/>
      <c r="D56" s="1"/>
      <c r="E56" s="1"/>
    </row>
    <row r="57" spans="1:5" ht="16">
      <c r="A57" s="1"/>
      <c r="B57" s="4"/>
      <c r="C57" s="1"/>
      <c r="D57" s="1"/>
      <c r="E57" s="1"/>
    </row>
    <row r="58" spans="1:5" ht="16">
      <c r="A58" s="1"/>
      <c r="B58" s="4"/>
      <c r="C58" s="1"/>
      <c r="D58" s="1"/>
      <c r="E58" s="1"/>
    </row>
    <row r="59" spans="1:5" ht="16">
      <c r="A59" s="1"/>
      <c r="B59" s="4"/>
      <c r="C59" s="1"/>
      <c r="D59" s="1"/>
      <c r="E59" s="1"/>
    </row>
    <row r="60" spans="1:5" ht="16">
      <c r="A60" s="1"/>
      <c r="B60" s="4"/>
      <c r="C60" s="1"/>
      <c r="D60" s="1"/>
      <c r="E60" s="1"/>
    </row>
    <row r="61" spans="1:5" ht="16">
      <c r="A61" s="1"/>
      <c r="B61" s="4"/>
      <c r="C61" s="1"/>
      <c r="D61" s="1"/>
      <c r="E61" s="1"/>
    </row>
    <row r="62" spans="1:5" ht="16">
      <c r="A62" s="1"/>
      <c r="B62" s="4"/>
      <c r="C62" s="1"/>
      <c r="D62" s="1"/>
      <c r="E62" s="1"/>
    </row>
    <row r="63" spans="1:5" ht="16">
      <c r="A63" s="1"/>
      <c r="B63" s="4"/>
      <c r="C63" s="1"/>
      <c r="D63" s="1"/>
      <c r="E63" s="1"/>
    </row>
    <row r="64" spans="1:5" ht="16">
      <c r="A64" s="1"/>
      <c r="B64" s="4"/>
      <c r="C64" s="1"/>
      <c r="D64" s="1"/>
      <c r="E64" s="1"/>
    </row>
    <row r="65" spans="1:5" ht="16">
      <c r="A65" s="1"/>
      <c r="B65" s="4"/>
      <c r="C65" s="1"/>
      <c r="D65" s="1"/>
      <c r="E65" s="1"/>
    </row>
    <row r="66" spans="1:5" ht="16">
      <c r="A66" s="1"/>
      <c r="B66" s="4"/>
      <c r="C66" s="1"/>
      <c r="D66" s="1"/>
      <c r="E66" s="1"/>
    </row>
    <row r="67" spans="1:5" ht="16">
      <c r="A67" s="1"/>
      <c r="B67" s="4"/>
      <c r="C67" s="1"/>
      <c r="D67" s="1"/>
      <c r="E67" s="1"/>
    </row>
    <row r="68" spans="1:5" ht="16">
      <c r="A68" s="1"/>
      <c r="B68" s="4"/>
      <c r="C68" s="1"/>
      <c r="D68" s="1"/>
      <c r="E68" s="1"/>
    </row>
    <row r="69" spans="1:5" ht="16">
      <c r="A69" s="1"/>
      <c r="B69" s="4"/>
      <c r="C69" s="1"/>
      <c r="D69" s="1"/>
      <c r="E69" s="1"/>
    </row>
    <row r="70" spans="1:5" ht="16">
      <c r="A70" s="1"/>
      <c r="B70" s="4"/>
      <c r="C70" s="1"/>
      <c r="D70" s="1"/>
      <c r="E70" s="1"/>
    </row>
    <row r="71" spans="1:5" ht="16">
      <c r="A71" s="1"/>
      <c r="B71" s="4"/>
      <c r="C71" s="1"/>
      <c r="D71" s="1"/>
      <c r="E71" s="1"/>
    </row>
    <row r="72" spans="1:5" ht="16">
      <c r="A72" s="1"/>
      <c r="B72" s="4"/>
      <c r="C72" s="1"/>
      <c r="D72" s="1"/>
      <c r="E72" s="1"/>
    </row>
    <row r="73" spans="1:5" ht="16">
      <c r="A73" s="1"/>
      <c r="B73" s="4"/>
      <c r="C73" s="1"/>
      <c r="D73" s="1"/>
      <c r="E73" s="1"/>
    </row>
    <row r="74" spans="1:5" ht="16">
      <c r="A74" s="1"/>
      <c r="B74" s="4"/>
      <c r="C74" s="1"/>
      <c r="D74" s="1"/>
      <c r="E74" s="1"/>
    </row>
    <row r="75" spans="1:5" ht="16">
      <c r="A75" s="1"/>
      <c r="B75" s="4"/>
      <c r="C75" s="1"/>
      <c r="D75" s="1"/>
      <c r="E75" s="1"/>
    </row>
    <row r="76" spans="1:5" ht="16">
      <c r="A76" s="1"/>
      <c r="B76" s="4"/>
      <c r="C76" s="1"/>
      <c r="D76" s="1"/>
      <c r="E76" s="1"/>
    </row>
    <row r="77" spans="1:5" ht="16">
      <c r="A77" s="1"/>
      <c r="B77" s="4"/>
      <c r="C77" s="1"/>
      <c r="D77" s="1"/>
      <c r="E77" s="1"/>
    </row>
    <row r="78" spans="1:5" ht="16">
      <c r="A78" s="1"/>
      <c r="B78" s="4"/>
      <c r="C78" s="1"/>
      <c r="D78" s="1"/>
      <c r="E78" s="1"/>
    </row>
    <row r="79" spans="1:5" ht="16">
      <c r="A79" s="1"/>
      <c r="B79" s="4"/>
      <c r="C79" s="1"/>
      <c r="D79" s="1"/>
      <c r="E79" s="1"/>
    </row>
    <row r="80" spans="1:5" ht="16">
      <c r="A80" s="1"/>
      <c r="B80" s="4"/>
      <c r="C80" s="1"/>
      <c r="D80" s="1"/>
      <c r="E80" s="1"/>
    </row>
    <row r="81" spans="1:5" ht="16">
      <c r="A81" s="1"/>
      <c r="B81" s="4"/>
      <c r="C81" s="1"/>
      <c r="D81" s="1"/>
      <c r="E81" s="1"/>
    </row>
    <row r="82" spans="1:5" ht="16">
      <c r="A82" s="1"/>
      <c r="B82" s="4"/>
      <c r="C82" s="1"/>
      <c r="D82" s="1"/>
      <c r="E82" s="1"/>
    </row>
    <row r="83" spans="1:5" ht="16">
      <c r="A83" s="1"/>
      <c r="B83" s="4"/>
      <c r="C83" s="1"/>
      <c r="D83" s="1"/>
      <c r="E83" s="1"/>
    </row>
    <row r="84" spans="1:5" ht="16">
      <c r="A84" s="1"/>
      <c r="B84" s="4"/>
      <c r="C84" s="1"/>
      <c r="D84" s="1"/>
      <c r="E84" s="1"/>
    </row>
    <row r="85" spans="1:5" ht="16">
      <c r="A85" s="1"/>
      <c r="B85" s="4"/>
      <c r="C85" s="1"/>
      <c r="D85" s="1"/>
      <c r="E85" s="1"/>
    </row>
    <row r="86" spans="1:5" ht="16">
      <c r="A86" s="1"/>
      <c r="B86" s="4"/>
      <c r="C86" s="1"/>
      <c r="D86" s="1"/>
      <c r="E86" s="1"/>
    </row>
    <row r="87" spans="1:5" ht="16">
      <c r="A87" s="1"/>
      <c r="B87" s="4"/>
      <c r="C87" s="1"/>
      <c r="D87" s="1"/>
      <c r="E87" s="1"/>
    </row>
    <row r="88" spans="1:5" ht="16">
      <c r="A88" s="1"/>
      <c r="B88" s="4"/>
      <c r="C88" s="1"/>
      <c r="D88" s="1"/>
      <c r="E88" s="1"/>
    </row>
    <row r="89" spans="1:5" ht="16">
      <c r="A89" s="1"/>
      <c r="B89" s="4"/>
      <c r="C89" s="1"/>
      <c r="D89" s="1"/>
      <c r="E89" s="1"/>
    </row>
    <row r="90" spans="1:5" ht="16">
      <c r="A90" s="1"/>
      <c r="B90" s="4"/>
      <c r="C90" s="1"/>
      <c r="D90" s="1"/>
      <c r="E90" s="1"/>
    </row>
    <row r="91" spans="1:5" ht="16">
      <c r="A91" s="1"/>
      <c r="B91" s="4"/>
      <c r="C91" s="1"/>
      <c r="D91" s="1"/>
      <c r="E91" s="1"/>
    </row>
    <row r="92" spans="1:5" ht="16">
      <c r="A92" s="1"/>
      <c r="B92" s="4"/>
      <c r="C92" s="1"/>
      <c r="D92" s="1"/>
      <c r="E92" s="1"/>
    </row>
    <row r="93" spans="1:5" ht="16">
      <c r="A93" s="1"/>
      <c r="B93" s="4"/>
      <c r="C93" s="1"/>
      <c r="D93" s="1"/>
      <c r="E93" s="1"/>
    </row>
    <row r="94" spans="1:5" ht="16">
      <c r="A94" s="1"/>
      <c r="B94" s="4"/>
      <c r="C94" s="1"/>
      <c r="D94" s="1"/>
      <c r="E94" s="1"/>
    </row>
    <row r="95" spans="1:5" ht="16">
      <c r="A95" s="1"/>
      <c r="B95" s="4"/>
      <c r="C95" s="1"/>
      <c r="D95" s="1"/>
      <c r="E95" s="1"/>
    </row>
    <row r="96" spans="1:5" ht="16">
      <c r="A96" s="1"/>
      <c r="B96" s="4"/>
      <c r="C96" s="1"/>
      <c r="D96" s="1"/>
      <c r="E96" s="1"/>
    </row>
    <row r="97" spans="1:5" ht="16">
      <c r="A97" s="1"/>
      <c r="B97" s="4"/>
      <c r="C97" s="1"/>
      <c r="D97" s="1"/>
      <c r="E97" s="1"/>
    </row>
    <row r="98" spans="1:5" ht="16">
      <c r="A98" s="1"/>
      <c r="B98" s="4"/>
      <c r="C98" s="1"/>
      <c r="D98" s="1"/>
      <c r="E98" s="1"/>
    </row>
    <row r="99" spans="1:5" ht="16">
      <c r="A99" s="1"/>
      <c r="B99" s="4"/>
      <c r="C99" s="1"/>
      <c r="D99" s="1"/>
      <c r="E99" s="1"/>
    </row>
    <row r="100" spans="1:5" ht="16">
      <c r="A100" s="1"/>
      <c r="B100" s="4"/>
      <c r="C100" s="1"/>
      <c r="D100" s="1"/>
      <c r="E100" s="1"/>
    </row>
    <row r="101" spans="1:5" ht="16">
      <c r="A101" s="1"/>
      <c r="B101" s="4"/>
      <c r="C101" s="1"/>
      <c r="D101" s="1"/>
      <c r="E101" s="1"/>
    </row>
    <row r="102" spans="1:5" ht="16">
      <c r="A102" s="1"/>
      <c r="B102" s="4"/>
      <c r="C102" s="1"/>
      <c r="D102" s="1"/>
      <c r="E102" s="1"/>
    </row>
    <row r="103" spans="1:5" ht="16">
      <c r="A103" s="1"/>
      <c r="B103" s="4"/>
      <c r="C103" s="1"/>
      <c r="D103" s="1"/>
      <c r="E103" s="1"/>
    </row>
    <row r="104" spans="1:5" ht="16">
      <c r="A104" s="1"/>
      <c r="B104" s="4"/>
      <c r="C104" s="1"/>
      <c r="D104" s="1"/>
      <c r="E104" s="1"/>
    </row>
    <row r="105" spans="1:5" ht="16">
      <c r="A105" s="1"/>
      <c r="B105" s="4"/>
      <c r="C105" s="1"/>
      <c r="D105" s="1"/>
      <c r="E105" s="1"/>
    </row>
    <row r="106" spans="1:5" ht="16">
      <c r="A106" s="1"/>
      <c r="B106" s="4"/>
      <c r="C106" s="1"/>
      <c r="D106" s="1"/>
      <c r="E106" s="1"/>
    </row>
    <row r="107" spans="1:5" ht="16">
      <c r="A107" s="1"/>
      <c r="B107" s="4"/>
      <c r="C107" s="1"/>
      <c r="D107" s="1"/>
      <c r="E107" s="1"/>
    </row>
    <row r="108" spans="1:5" ht="16">
      <c r="A108" s="1"/>
      <c r="B108" s="4"/>
      <c r="C108" s="1"/>
      <c r="D108" s="1"/>
      <c r="E108" s="1"/>
    </row>
    <row r="109" spans="1:5" ht="16">
      <c r="A109" s="1"/>
      <c r="B109" s="4"/>
      <c r="C109" s="1"/>
      <c r="D109" s="1"/>
      <c r="E109" s="1"/>
    </row>
    <row r="110" spans="1:5" ht="16">
      <c r="A110" s="1"/>
      <c r="B110" s="4"/>
      <c r="C110" s="1"/>
      <c r="D110" s="1"/>
      <c r="E110" s="1"/>
    </row>
    <row r="111" spans="1:5" ht="16">
      <c r="A111" s="1"/>
      <c r="B111" s="4"/>
      <c r="C111" s="1"/>
      <c r="D111" s="1"/>
      <c r="E111" s="1"/>
    </row>
    <row r="112" spans="1:5" ht="16">
      <c r="A112" s="1"/>
      <c r="B112" s="4"/>
      <c r="C112" s="1"/>
      <c r="D112" s="1"/>
      <c r="E112" s="1"/>
    </row>
    <row r="113" spans="1:5" ht="16">
      <c r="A113" s="1"/>
      <c r="B113" s="4"/>
      <c r="C113" s="1"/>
      <c r="D113" s="1"/>
      <c r="E113" s="1"/>
    </row>
    <row r="114" spans="1:5" ht="16">
      <c r="A114" s="1"/>
      <c r="B114" s="4"/>
      <c r="C114" s="1"/>
      <c r="D114" s="1"/>
      <c r="E114" s="1"/>
    </row>
    <row r="115" spans="1:5" ht="16">
      <c r="A115" s="1"/>
      <c r="B115" s="4"/>
      <c r="C115" s="1"/>
      <c r="D115" s="1"/>
      <c r="E115" s="1"/>
    </row>
    <row r="116" spans="1:5" ht="16">
      <c r="A116" s="1"/>
      <c r="B116" s="4"/>
      <c r="C116" s="1"/>
      <c r="D116" s="1"/>
      <c r="E116" s="1"/>
    </row>
    <row r="117" spans="1:5" ht="16">
      <c r="A117" s="1"/>
      <c r="B117" s="4"/>
      <c r="C117" s="1"/>
      <c r="D117" s="1"/>
      <c r="E117" s="1"/>
    </row>
    <row r="118" spans="1:5" ht="16">
      <c r="A118" s="1"/>
      <c r="B118" s="4"/>
      <c r="C118" s="1"/>
      <c r="D118" s="1"/>
      <c r="E118" s="1"/>
    </row>
    <row r="119" spans="1:5" ht="16">
      <c r="A119" s="1"/>
      <c r="B119" s="4"/>
      <c r="C119" s="1"/>
      <c r="D119" s="1"/>
      <c r="E119" s="1"/>
    </row>
    <row r="120" spans="1:5" ht="16">
      <c r="A120" s="1"/>
      <c r="B120" s="4"/>
      <c r="C120" s="1"/>
      <c r="D120" s="1"/>
      <c r="E120" s="1"/>
    </row>
    <row r="121" spans="1:5" ht="16">
      <c r="A121" s="1"/>
      <c r="B121" s="4"/>
      <c r="C121" s="1"/>
      <c r="D121" s="1"/>
      <c r="E121" s="1"/>
    </row>
    <row r="122" spans="1:5" ht="16">
      <c r="A122" s="1"/>
      <c r="B122" s="4"/>
      <c r="C122" s="1"/>
      <c r="D122" s="1"/>
      <c r="E122" s="1"/>
    </row>
    <row r="123" spans="1:5" ht="16">
      <c r="A123" s="1"/>
      <c r="B123" s="4"/>
      <c r="C123" s="1"/>
      <c r="D123" s="1"/>
      <c r="E123" s="1"/>
    </row>
    <row r="124" spans="1:5" ht="16">
      <c r="A124" s="1"/>
      <c r="B124" s="4"/>
      <c r="C124" s="1"/>
      <c r="D124" s="1"/>
      <c r="E124" s="1"/>
    </row>
    <row r="125" spans="1:5" ht="16">
      <c r="A125" s="1"/>
      <c r="B125" s="4"/>
      <c r="C125" s="1"/>
      <c r="D125" s="1"/>
      <c r="E125" s="1"/>
    </row>
    <row r="126" spans="1:5" ht="16">
      <c r="A126" s="1"/>
      <c r="B126" s="4"/>
      <c r="C126" s="1"/>
      <c r="D126" s="1"/>
      <c r="E126" s="1"/>
    </row>
    <row r="127" spans="1:5" ht="16">
      <c r="A127" s="1"/>
      <c r="B127" s="4"/>
      <c r="C127" s="1"/>
      <c r="D127" s="1"/>
      <c r="E127" s="1"/>
    </row>
    <row r="128" spans="1:5" ht="16">
      <c r="A128" s="1"/>
      <c r="B128" s="4"/>
      <c r="C128" s="1"/>
      <c r="D128" s="1"/>
      <c r="E128" s="1"/>
    </row>
    <row r="129" spans="1:5" ht="16">
      <c r="A129" s="1"/>
      <c r="B129" s="4"/>
      <c r="C129" s="1"/>
      <c r="D129" s="1"/>
      <c r="E129" s="1"/>
    </row>
    <row r="130" spans="1:5" ht="16">
      <c r="A130" s="1"/>
      <c r="B130" s="4"/>
      <c r="C130" s="1"/>
      <c r="D130" s="1"/>
      <c r="E130" s="1"/>
    </row>
    <row r="131" spans="1:5" ht="16">
      <c r="A131" s="1"/>
      <c r="B131" s="4"/>
      <c r="C131" s="1"/>
      <c r="D131" s="1"/>
      <c r="E131" s="1"/>
    </row>
    <row r="132" spans="1:5" ht="16">
      <c r="A132" s="1"/>
      <c r="B132" s="4"/>
      <c r="C132" s="1"/>
      <c r="D132" s="1"/>
      <c r="E132" s="1"/>
    </row>
  </sheetData>
  <pageMargins left="0.75" right="0.75" top="1" bottom="1" header="0.5" footer="0.5"/>
  <pageSetup orientation="portrait" horizontalDpi="4294967292" verticalDpi="4294967292"/>
  <ignoredErrors>
    <ignoredError sqref="D3 D4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workbookViewId="0">
      <selection activeCell="F9" sqref="F9"/>
    </sheetView>
  </sheetViews>
  <sheetFormatPr baseColWidth="10" defaultRowHeight="16" x14ac:dyDescent="0"/>
  <cols>
    <col min="1" max="1" width="30.5" style="1" customWidth="1"/>
    <col min="2" max="2" width="28.1640625" style="1" customWidth="1"/>
    <col min="3" max="3" width="26" style="1" customWidth="1"/>
    <col min="4" max="4" width="32" style="1" customWidth="1"/>
    <col min="5" max="5" width="48.83203125" style="1" customWidth="1"/>
    <col min="6" max="6" width="44.33203125" style="1" customWidth="1"/>
    <col min="7" max="16384" width="10.83203125" style="1"/>
  </cols>
  <sheetData>
    <row r="1" spans="1:6" ht="22" customHeight="1">
      <c r="A1" s="7" t="str">
        <f>'House of Reps. Apportionment'!A1</f>
        <v>State Name:</v>
      </c>
      <c r="B1" s="11" t="str">
        <f>'House of Reps. Apportionment'!B1</f>
        <v>Acutal Pop. (2010 Census):</v>
      </c>
      <c r="C1" s="7" t="s">
        <v>57</v>
      </c>
      <c r="D1" s="26" t="s">
        <v>61</v>
      </c>
      <c r="E1" s="11" t="s">
        <v>54</v>
      </c>
      <c r="F1" s="11" t="s">
        <v>62</v>
      </c>
    </row>
    <row r="2" spans="1:6">
      <c r="A2" s="1" t="str">
        <f>'House of Reps. Apportionment'!A2</f>
        <v>Alabama</v>
      </c>
      <c r="B2" s="25">
        <f>'House of Reps. Apportionment'!B2</f>
        <v>4779736</v>
      </c>
      <c r="C2" s="1">
        <v>6</v>
      </c>
      <c r="D2" s="15">
        <f>C2*B55</f>
        <v>4250259.5172413792</v>
      </c>
      <c r="E2" s="29">
        <f>B2-D2</f>
        <v>529476.48275862075</v>
      </c>
      <c r="F2" s="29">
        <f>E2+-'House of Reps. Apportionment'!E2</f>
        <v>708376.58620689716</v>
      </c>
    </row>
    <row r="3" spans="1:6">
      <c r="A3" s="1" t="str">
        <f>'House of Reps. Apportionment'!A3</f>
        <v>Alaska</v>
      </c>
      <c r="B3" s="25">
        <f>'House of Reps. Apportionment'!B3</f>
        <v>710231</v>
      </c>
      <c r="C3" s="1">
        <v>1</v>
      </c>
      <c r="D3" s="15">
        <f>C3*B55</f>
        <v>708376.58620689658</v>
      </c>
      <c r="E3" s="29">
        <f>B3-D3</f>
        <v>1854.4137931034202</v>
      </c>
      <c r="F3" s="29">
        <v>0</v>
      </c>
    </row>
    <row r="4" spans="1:6">
      <c r="A4" s="1" t="str">
        <f>'House of Reps. Apportionment'!A4</f>
        <v>Arizona</v>
      </c>
      <c r="B4" s="12">
        <f>'House of Reps. Apportionment'!B4</f>
        <v>6392017</v>
      </c>
      <c r="C4" s="1">
        <v>9</v>
      </c>
      <c r="D4" s="15">
        <f>C4*B55</f>
        <v>6375389.2758620689</v>
      </c>
      <c r="E4" s="29">
        <f>B4-D4</f>
        <v>16627.724137931131</v>
      </c>
      <c r="F4" s="29">
        <f>E4+-'House of Reps. Apportionment'!E4</f>
        <v>0</v>
      </c>
    </row>
    <row r="5" spans="1:6">
      <c r="A5" s="1" t="str">
        <f>'House of Reps. Apportionment'!A5</f>
        <v>Arkansas</v>
      </c>
      <c r="B5" s="25">
        <f>'House of Reps. Apportionment'!B5</f>
        <v>2915918</v>
      </c>
      <c r="C5" s="1">
        <v>4</v>
      </c>
      <c r="D5" s="15">
        <f>C5*B55</f>
        <v>2833506.3448275863</v>
      </c>
      <c r="E5" s="29">
        <f>B5-D5</f>
        <v>82411.655172413681</v>
      </c>
      <c r="F5" s="29">
        <f>E5+-'House of Reps. Apportionment'!E5</f>
        <v>0</v>
      </c>
    </row>
    <row r="6" spans="1:6">
      <c r="A6" s="1" t="str">
        <f>'House of Reps. Apportionment'!A6</f>
        <v>California</v>
      </c>
      <c r="B6" s="25">
        <f>'House of Reps. Apportionment'!B6</f>
        <v>37253956</v>
      </c>
      <c r="C6" s="1">
        <v>52</v>
      </c>
      <c r="D6" s="15">
        <f>C6*B55</f>
        <v>36835582.482758619</v>
      </c>
      <c r="E6" s="29">
        <f>B6-D6</f>
        <v>418373.51724138111</v>
      </c>
      <c r="F6" s="29">
        <f>E6+-'House of Reps. Apportionment'!E6</f>
        <v>708376.58620689809</v>
      </c>
    </row>
    <row r="7" spans="1:6">
      <c r="A7" s="1" t="str">
        <f>'House of Reps. Apportionment'!A7</f>
        <v>Colorado</v>
      </c>
      <c r="B7" s="25">
        <f>'House of Reps. Apportionment'!B7</f>
        <v>5029196</v>
      </c>
      <c r="C7" s="1">
        <v>7</v>
      </c>
      <c r="D7" s="15">
        <f>C7*B55</f>
        <v>4958636.1034482764</v>
      </c>
      <c r="E7" s="29">
        <f>B7-D7</f>
        <v>70559.896551723592</v>
      </c>
      <c r="F7" s="29">
        <f>E7+-'House of Reps. Apportionment'!E7</f>
        <v>0</v>
      </c>
    </row>
    <row r="8" spans="1:6">
      <c r="A8" s="1" t="str">
        <f>'House of Reps. Apportionment'!A8</f>
        <v>Connecticut</v>
      </c>
      <c r="B8" s="25">
        <f>'House of Reps. Apportionment'!B8</f>
        <v>3574097</v>
      </c>
      <c r="C8" s="1">
        <v>5</v>
      </c>
      <c r="D8" s="15">
        <f>C8*B55</f>
        <v>3541882.931034483</v>
      </c>
      <c r="E8" s="29">
        <f>B8-D8</f>
        <v>32214.068965516984</v>
      </c>
      <c r="F8" s="29">
        <f>E8+-'House of Reps. Apportionment'!E8</f>
        <v>0</v>
      </c>
    </row>
    <row r="9" spans="1:6">
      <c r="A9" s="1" t="str">
        <f>'House of Reps. Apportionment'!A9</f>
        <v>Delaware</v>
      </c>
      <c r="B9" s="25">
        <f>'House of Reps. Apportionment'!B9</f>
        <v>897934</v>
      </c>
      <c r="C9" s="1">
        <v>1</v>
      </c>
      <c r="D9" s="15">
        <f>C9*B55</f>
        <v>708376.58620689658</v>
      </c>
      <c r="E9" s="29">
        <f>B9-D9</f>
        <v>189557.41379310342</v>
      </c>
      <c r="F9" s="29">
        <v>0</v>
      </c>
    </row>
    <row r="10" spans="1:6">
      <c r="A10" s="1" t="str">
        <f>'House of Reps. Apportionment'!A10</f>
        <v>Florida</v>
      </c>
      <c r="B10" s="25">
        <f>'House of Reps. Apportionment'!B10</f>
        <v>18801310</v>
      </c>
      <c r="C10" s="1">
        <v>26</v>
      </c>
      <c r="D10" s="15">
        <f>C10*B55</f>
        <v>18417791.241379309</v>
      </c>
      <c r="E10" s="29">
        <f>B10-D10</f>
        <v>383518.75862069055</v>
      </c>
      <c r="F10" s="29">
        <f>E10+-'House of Reps. Apportionment'!E10</f>
        <v>708376.58620689809</v>
      </c>
    </row>
    <row r="11" spans="1:6">
      <c r="A11" s="1" t="str">
        <f>'House of Reps. Apportionment'!A11</f>
        <v>Georgia</v>
      </c>
      <c r="B11" s="25">
        <f>'House of Reps. Apportionment'!B11</f>
        <v>9687653</v>
      </c>
      <c r="C11" s="1">
        <v>13</v>
      </c>
      <c r="D11" s="15">
        <f>C11*B55</f>
        <v>9208895.6206896547</v>
      </c>
      <c r="E11" s="29">
        <f>B11-D11</f>
        <v>478757.37931034528</v>
      </c>
      <c r="F11" s="29">
        <f>E11+-'House of Reps. Apportionment'!E11</f>
        <v>708376.58620689809</v>
      </c>
    </row>
    <row r="12" spans="1:6">
      <c r="A12" s="1" t="str">
        <f>'House of Reps. Apportionment'!A12</f>
        <v>Hawaii</v>
      </c>
      <c r="B12" s="25">
        <f>'House of Reps. Apportionment'!B12</f>
        <v>1360301</v>
      </c>
      <c r="C12" s="1">
        <v>1</v>
      </c>
      <c r="D12" s="15">
        <f>C12*B55</f>
        <v>708376.58620689658</v>
      </c>
      <c r="E12" s="29">
        <f>B12-D12</f>
        <v>651924.41379310342</v>
      </c>
      <c r="F12" s="29">
        <f>E12+-'House of Reps. Apportionment'!E12</f>
        <v>708376.58620689658</v>
      </c>
    </row>
    <row r="13" spans="1:6">
      <c r="A13" s="1" t="str">
        <f>'House of Reps. Apportionment'!A13</f>
        <v>Idaho</v>
      </c>
      <c r="B13" s="25">
        <f>'House of Reps. Apportionment'!B13</f>
        <v>1567582</v>
      </c>
      <c r="C13" s="1">
        <v>2</v>
      </c>
      <c r="D13" s="15">
        <f>C13*B55</f>
        <v>1416753.1724137932</v>
      </c>
      <c r="E13" s="29">
        <f>B13-D13</f>
        <v>150828.82758620684</v>
      </c>
      <c r="F13" s="29">
        <f>E13+-'House of Reps. Apportionment'!E13</f>
        <v>0</v>
      </c>
    </row>
    <row r="14" spans="1:6">
      <c r="A14" s="1" t="str">
        <f>'House of Reps. Apportionment'!A14</f>
        <v>Illinois</v>
      </c>
      <c r="B14" s="25">
        <f>'House of Reps. Apportionment'!B14</f>
        <v>12830632</v>
      </c>
      <c r="C14" s="1">
        <v>18</v>
      </c>
      <c r="D14" s="15">
        <f>C14*B55</f>
        <v>12750778.551724138</v>
      </c>
      <c r="E14" s="29">
        <f>B14-D14</f>
        <v>79853.448275862262</v>
      </c>
      <c r="F14" s="29">
        <f>E14+-'House of Reps. Apportionment'!E14</f>
        <v>0</v>
      </c>
    </row>
    <row r="15" spans="1:6">
      <c r="A15" s="1" t="str">
        <f>'House of Reps. Apportionment'!A15</f>
        <v>Indiana</v>
      </c>
      <c r="B15" s="25">
        <f>'House of Reps. Apportionment'!B15</f>
        <v>6483802</v>
      </c>
      <c r="C15" s="1">
        <v>9</v>
      </c>
      <c r="D15" s="15">
        <f>C15*B55</f>
        <v>6375389.2758620689</v>
      </c>
      <c r="E15" s="29">
        <f>B15-D15</f>
        <v>108412.72413793113</v>
      </c>
      <c r="F15" s="29">
        <f>E15+-'House of Reps. Apportionment'!E15</f>
        <v>0</v>
      </c>
    </row>
    <row r="16" spans="1:6">
      <c r="A16" s="1" t="str">
        <f>'House of Reps. Apportionment'!A16</f>
        <v>Iowa</v>
      </c>
      <c r="B16" s="25">
        <f>'House of Reps. Apportionment'!B16</f>
        <v>3046355</v>
      </c>
      <c r="C16" s="1">
        <v>4</v>
      </c>
      <c r="D16" s="15">
        <f>C16*B55</f>
        <v>2833506.3448275863</v>
      </c>
      <c r="E16" s="29">
        <f>B16-D16</f>
        <v>212848.65517241368</v>
      </c>
      <c r="F16" s="29">
        <f>E16+-'House of Reps. Apportionment'!E16</f>
        <v>0</v>
      </c>
    </row>
    <row r="17" spans="1:6">
      <c r="A17" s="1" t="str">
        <f>'House of Reps. Apportionment'!A17</f>
        <v>Kansas</v>
      </c>
      <c r="B17" s="25">
        <f>'House of Reps. Apportionment'!B17</f>
        <v>2853118</v>
      </c>
      <c r="C17" s="1">
        <v>4</v>
      </c>
      <c r="D17" s="15">
        <f>C17*B55</f>
        <v>2833506.3448275863</v>
      </c>
      <c r="E17" s="29">
        <f>B17-D17</f>
        <v>19611.655172413681</v>
      </c>
      <c r="F17" s="29">
        <f>E17+-'House of Reps. Apportionment'!E17</f>
        <v>0</v>
      </c>
    </row>
    <row r="18" spans="1:6">
      <c r="A18" s="1" t="str">
        <f>'House of Reps. Apportionment'!A18</f>
        <v>Kentucky</v>
      </c>
      <c r="B18" s="25">
        <f>'House of Reps. Apportionment'!B18</f>
        <v>4339367</v>
      </c>
      <c r="C18" s="1">
        <v>6</v>
      </c>
      <c r="D18" s="15">
        <f>C18*B55</f>
        <v>4250259.5172413792</v>
      </c>
      <c r="E18" s="29">
        <f>B18-D18</f>
        <v>89107.482758620754</v>
      </c>
      <c r="F18" s="29">
        <f>E18+-'House of Reps. Apportionment'!E18</f>
        <v>0</v>
      </c>
    </row>
    <row r="19" spans="1:6">
      <c r="A19" s="1" t="str">
        <f>'House of Reps. Apportionment'!A19</f>
        <v>Louisiana</v>
      </c>
      <c r="B19" s="25">
        <f>'House of Reps. Apportionment'!B19</f>
        <v>4533372</v>
      </c>
      <c r="C19" s="1">
        <v>6</v>
      </c>
      <c r="D19" s="15">
        <f>C19*B55</f>
        <v>4250259.5172413792</v>
      </c>
      <c r="E19" s="29">
        <f>B19-D19</f>
        <v>283112.48275862075</v>
      </c>
      <c r="F19" s="29">
        <f>E19+-'House of Reps. Apportionment'!E19</f>
        <v>0</v>
      </c>
    </row>
    <row r="20" spans="1:6">
      <c r="A20" s="1" t="str">
        <f>'House of Reps. Apportionment'!A20</f>
        <v>Maine</v>
      </c>
      <c r="B20" s="25">
        <f>'House of Reps. Apportionment'!B20</f>
        <v>1328361</v>
      </c>
      <c r="C20" s="1">
        <v>1</v>
      </c>
      <c r="D20" s="15">
        <f>C20*B55</f>
        <v>708376.58620689658</v>
      </c>
      <c r="E20" s="29">
        <f>B20-D20</f>
        <v>619984.41379310342</v>
      </c>
      <c r="F20" s="29">
        <f>E20+-'House of Reps. Apportionment'!E20</f>
        <v>708376.58620689658</v>
      </c>
    </row>
    <row r="21" spans="1:6">
      <c r="A21" s="1" t="str">
        <f>'House of Reps. Apportionment'!A21</f>
        <v>Maryland</v>
      </c>
      <c r="B21" s="25">
        <f>'House of Reps. Apportionment'!B21</f>
        <v>5773552</v>
      </c>
      <c r="C21" s="1">
        <v>8</v>
      </c>
      <c r="D21" s="15">
        <f>C21*B55</f>
        <v>5667012.6896551726</v>
      </c>
      <c r="E21" s="29">
        <f>B21-D21</f>
        <v>106539.31034482736</v>
      </c>
      <c r="F21" s="29">
        <f>E21+-'House of Reps. Apportionment'!E21</f>
        <v>0</v>
      </c>
    </row>
    <row r="22" spans="1:6">
      <c r="A22" s="1" t="str">
        <f>'House of Reps. Apportionment'!A22</f>
        <v>Massachusetts</v>
      </c>
      <c r="B22" s="25">
        <f>'House of Reps. Apportionment'!B22</f>
        <v>6547629</v>
      </c>
      <c r="C22" s="1">
        <v>9</v>
      </c>
      <c r="D22" s="15">
        <f>C22*B55</f>
        <v>6375389.2758620689</v>
      </c>
      <c r="E22" s="29">
        <f>B22-D22</f>
        <v>172239.72413793113</v>
      </c>
      <c r="F22" s="29">
        <f>E22+-'House of Reps. Apportionment'!E22</f>
        <v>0</v>
      </c>
    </row>
    <row r="23" spans="1:6">
      <c r="A23" s="1" t="str">
        <f>'House of Reps. Apportionment'!A23</f>
        <v>Michigan</v>
      </c>
      <c r="B23" s="25">
        <f>'House of Reps. Apportionment'!B23</f>
        <v>9883640</v>
      </c>
      <c r="C23" s="1">
        <v>13</v>
      </c>
      <c r="D23" s="15">
        <f>C23*B55</f>
        <v>9208895.6206896547</v>
      </c>
      <c r="E23" s="29">
        <f>B23-D23</f>
        <v>674744.37931034528</v>
      </c>
      <c r="F23" s="29">
        <f>E23+-'House of Reps. Apportionment'!E23</f>
        <v>708376.58620689809</v>
      </c>
    </row>
    <row r="24" spans="1:6">
      <c r="A24" s="1" t="str">
        <f>'House of Reps. Apportionment'!A24</f>
        <v>Minnesota</v>
      </c>
      <c r="B24" s="25">
        <f>'House of Reps. Apportionment'!B24</f>
        <v>5303925</v>
      </c>
      <c r="C24" s="1">
        <v>7</v>
      </c>
      <c r="D24" s="15">
        <f>C24*B55</f>
        <v>4958636.1034482764</v>
      </c>
      <c r="E24" s="29">
        <f>B24-D24</f>
        <v>345288.89655172359</v>
      </c>
      <c r="F24" s="29">
        <f>E24+-'House of Reps. Apportionment'!E24</f>
        <v>708376.58620689623</v>
      </c>
    </row>
    <row r="25" spans="1:6">
      <c r="A25" s="1" t="str">
        <f>'House of Reps. Apportionment'!A25</f>
        <v>Mississippi</v>
      </c>
      <c r="B25" s="25">
        <f>'House of Reps. Apportionment'!B25</f>
        <v>2967297</v>
      </c>
      <c r="C25" s="1">
        <v>4</v>
      </c>
      <c r="D25" s="15">
        <f>C25*B55</f>
        <v>2833506.3448275863</v>
      </c>
      <c r="E25" s="29">
        <f>B25-D25</f>
        <v>133790.65517241368</v>
      </c>
      <c r="F25" s="29">
        <f>E25+-'House of Reps. Apportionment'!E25</f>
        <v>0</v>
      </c>
    </row>
    <row r="26" spans="1:6">
      <c r="A26" s="1" t="str">
        <f>'House of Reps. Apportionment'!A26</f>
        <v>Missouri</v>
      </c>
      <c r="B26" s="25">
        <f>'House of Reps. Apportionment'!B26</f>
        <v>5988927</v>
      </c>
      <c r="C26" s="1">
        <v>8</v>
      </c>
      <c r="D26" s="15">
        <f>C26*B55</f>
        <v>5667012.6896551726</v>
      </c>
      <c r="E26" s="29">
        <f>B26-D26</f>
        <v>321914.31034482736</v>
      </c>
      <c r="F26" s="29">
        <f>E26+-'House of Reps. Apportionment'!E26</f>
        <v>0</v>
      </c>
    </row>
    <row r="27" spans="1:6">
      <c r="A27" s="1" t="str">
        <f>'House of Reps. Apportionment'!A27</f>
        <v>Montana</v>
      </c>
      <c r="B27" s="25">
        <f>'House of Reps. Apportionment'!B27</f>
        <v>989415</v>
      </c>
      <c r="C27" s="1">
        <v>1</v>
      </c>
      <c r="D27" s="15">
        <f>C27*B55</f>
        <v>708376.58620689658</v>
      </c>
      <c r="E27" s="29">
        <f>B27-D27</f>
        <v>281038.41379310342</v>
      </c>
      <c r="F27" s="29">
        <v>0</v>
      </c>
    </row>
    <row r="28" spans="1:6">
      <c r="A28" s="1" t="str">
        <f>'House of Reps. Apportionment'!A28</f>
        <v>Nebraska</v>
      </c>
      <c r="B28" s="25">
        <f>'House of Reps. Apportionment'!B28</f>
        <v>1826341</v>
      </c>
      <c r="C28" s="1">
        <v>2</v>
      </c>
      <c r="D28" s="15">
        <f>C28*B55</f>
        <v>1416753.1724137932</v>
      </c>
      <c r="E28" s="29">
        <f>B28-D28</f>
        <v>409587.82758620684</v>
      </c>
      <c r="F28" s="29">
        <f>E28+-'House of Reps. Apportionment'!E28</f>
        <v>708376.58620689646</v>
      </c>
    </row>
    <row r="29" spans="1:6">
      <c r="A29" s="1" t="str">
        <f>'House of Reps. Apportionment'!A29</f>
        <v>Nevada</v>
      </c>
      <c r="B29" s="25">
        <f>'House of Reps. Apportionment'!B29</f>
        <v>2700551</v>
      </c>
      <c r="C29" s="1">
        <v>3</v>
      </c>
      <c r="D29" s="15">
        <f>C29*B55</f>
        <v>2125129.7586206896</v>
      </c>
      <c r="E29" s="29">
        <f>B29-D29</f>
        <v>575421.24137931038</v>
      </c>
      <c r="F29" s="29">
        <f>E29+-'House of Reps. Apportionment'!E29</f>
        <v>708376.5862068967</v>
      </c>
    </row>
    <row r="30" spans="1:6">
      <c r="A30" s="1" t="str">
        <f>'House of Reps. Apportionment'!A30</f>
        <v>New Hampshire</v>
      </c>
      <c r="B30" s="25">
        <f>'House of Reps. Apportionment'!B30</f>
        <v>1316470</v>
      </c>
      <c r="C30" s="1">
        <v>1</v>
      </c>
      <c r="D30" s="15">
        <f>C30*B55</f>
        <v>708376.58620689658</v>
      </c>
      <c r="E30" s="29">
        <f>B30-D30</f>
        <v>608093.41379310342</v>
      </c>
      <c r="F30" s="29">
        <f>E30+-'House of Reps. Apportionment'!E30</f>
        <v>708376.58620689658</v>
      </c>
    </row>
    <row r="31" spans="1:6">
      <c r="A31" s="1" t="str">
        <f>'House of Reps. Apportionment'!A31</f>
        <v>New Jersey</v>
      </c>
      <c r="B31" s="25">
        <f>'House of Reps. Apportionment'!B31</f>
        <v>8791894</v>
      </c>
      <c r="C31" s="1">
        <v>12</v>
      </c>
      <c r="D31" s="15">
        <f>C31*B55</f>
        <v>8500519.0344827585</v>
      </c>
      <c r="E31" s="29">
        <f>B31-D31</f>
        <v>291374.96551724151</v>
      </c>
      <c r="F31" s="29">
        <f>E31+-'House of Reps. Apportionment'!E31</f>
        <v>0</v>
      </c>
    </row>
    <row r="32" spans="1:6">
      <c r="A32" s="1" t="str">
        <f>'House of Reps. Apportionment'!A32</f>
        <v>New Mexico</v>
      </c>
      <c r="B32" s="25">
        <f>'House of Reps. Apportionment'!B32</f>
        <v>2059179</v>
      </c>
      <c r="C32" s="1">
        <v>2</v>
      </c>
      <c r="D32" s="15">
        <f>C32*B55</f>
        <v>1416753.1724137932</v>
      </c>
      <c r="E32" s="29">
        <f>B32-D32</f>
        <v>642425.82758620684</v>
      </c>
      <c r="F32" s="29">
        <f>E32+-'House of Reps. Apportionment'!E32</f>
        <v>708376.58620689646</v>
      </c>
    </row>
    <row r="33" spans="1:6">
      <c r="A33" s="1" t="str">
        <f>'House of Reps. Apportionment'!A33</f>
        <v>New York</v>
      </c>
      <c r="B33" s="25">
        <f>'House of Reps. Apportionment'!B33</f>
        <v>19378102</v>
      </c>
      <c r="C33" s="1">
        <v>27</v>
      </c>
      <c r="D33" s="15">
        <f>C33*B55</f>
        <v>19126167.827586208</v>
      </c>
      <c r="E33" s="29">
        <f>B33-D33</f>
        <v>251934.17241379246</v>
      </c>
      <c r="F33" s="29">
        <f>E33+-'House of Reps. Apportionment'!E33</f>
        <v>0</v>
      </c>
    </row>
    <row r="34" spans="1:6">
      <c r="A34" s="1" t="str">
        <f>'House of Reps. Apportionment'!A34</f>
        <v>North Carolina</v>
      </c>
      <c r="B34" s="25">
        <f>'House of Reps. Apportionment'!B34</f>
        <v>9535483</v>
      </c>
      <c r="C34" s="1">
        <v>13</v>
      </c>
      <c r="D34" s="15">
        <f>C34*B55</f>
        <v>9208895.6206896547</v>
      </c>
      <c r="E34" s="29">
        <f>B34-D34</f>
        <v>326587.37931034528</v>
      </c>
      <c r="F34" s="29">
        <f>E34+-'House of Reps. Apportionment'!E34</f>
        <v>0</v>
      </c>
    </row>
    <row r="35" spans="1:6">
      <c r="A35" s="1" t="str">
        <f>'House of Reps. Apportionment'!A35</f>
        <v>North Dakota</v>
      </c>
      <c r="B35" s="25">
        <f>'House of Reps. Apportionment'!B35</f>
        <v>672591</v>
      </c>
      <c r="C35" s="1">
        <v>1</v>
      </c>
      <c r="D35" s="15">
        <f>C35*B55</f>
        <v>708376.58620689658</v>
      </c>
      <c r="E35" s="29">
        <f>B35-D35</f>
        <v>-35785.58620689658</v>
      </c>
      <c r="F35" s="29">
        <v>0</v>
      </c>
    </row>
    <row r="36" spans="1:6">
      <c r="A36" s="1" t="str">
        <f>'House of Reps. Apportionment'!A36</f>
        <v>Ohio</v>
      </c>
      <c r="B36" s="25">
        <f>'House of Reps. Apportionment'!B36</f>
        <v>11536504</v>
      </c>
      <c r="C36" s="1">
        <v>16</v>
      </c>
      <c r="D36" s="15">
        <f>C36*B55</f>
        <v>11334025.379310345</v>
      </c>
      <c r="E36" s="29">
        <f>B36-D36</f>
        <v>202478.62068965472</v>
      </c>
      <c r="F36" s="29">
        <f>E36+-'House of Reps. Apportionment'!E36</f>
        <v>0</v>
      </c>
    </row>
    <row r="37" spans="1:6">
      <c r="A37" s="1" t="str">
        <f>'House of Reps. Apportionment'!A37</f>
        <v>Oklahoma</v>
      </c>
      <c r="B37" s="25">
        <f>'House of Reps. Apportionment'!B37</f>
        <v>3751351</v>
      </c>
      <c r="C37" s="1">
        <v>5</v>
      </c>
      <c r="D37" s="15">
        <f>C37*B55</f>
        <v>3541882.931034483</v>
      </c>
      <c r="E37" s="29">
        <f>B37-D37</f>
        <v>209468.06896551698</v>
      </c>
      <c r="F37" s="29">
        <f>E37+-'House of Reps. Apportionment'!E37</f>
        <v>0</v>
      </c>
    </row>
    <row r="38" spans="1:6">
      <c r="A38" s="1" t="str">
        <f>'House of Reps. Apportionment'!A38</f>
        <v>Oregon</v>
      </c>
      <c r="B38" s="25">
        <f>'House of Reps. Apportionment'!B38</f>
        <v>3831074</v>
      </c>
      <c r="C38" s="1">
        <v>5</v>
      </c>
      <c r="D38" s="15">
        <f>C38*B55</f>
        <v>3541882.931034483</v>
      </c>
      <c r="E38" s="29">
        <f>B38-D38</f>
        <v>289191.06896551698</v>
      </c>
      <c r="F38" s="29">
        <f>E38+-'House of Reps. Apportionment'!E38</f>
        <v>0</v>
      </c>
    </row>
    <row r="39" spans="1:6">
      <c r="A39" s="1" t="str">
        <f>'House of Reps. Apportionment'!A39</f>
        <v>Pennsylvania</v>
      </c>
      <c r="B39" s="25">
        <f>'House of Reps. Apportionment'!B39</f>
        <v>12702379</v>
      </c>
      <c r="C39" s="1">
        <v>17</v>
      </c>
      <c r="D39" s="15">
        <f>C39*B55</f>
        <v>12042401.965517242</v>
      </c>
      <c r="E39" s="29">
        <f>B39-D39</f>
        <v>659977.03448275849</v>
      </c>
      <c r="F39" s="29">
        <f>E39+-'House of Reps. Apportionment'!E39</f>
        <v>708376.58620689623</v>
      </c>
    </row>
    <row r="40" spans="1:6">
      <c r="A40" s="1" t="str">
        <f>'House of Reps. Apportionment'!A40</f>
        <v>Rhode Island</v>
      </c>
      <c r="B40" s="25">
        <f>'House of Reps. Apportionment'!B40</f>
        <v>1052567</v>
      </c>
      <c r="C40" s="1">
        <v>1</v>
      </c>
      <c r="D40" s="15">
        <f>C40*B55</f>
        <v>708376.58620689658</v>
      </c>
      <c r="E40" s="29">
        <f>B40-D40</f>
        <v>344190.41379310342</v>
      </c>
      <c r="F40" s="29">
        <f>E40+-'House of Reps. Apportionment'!E40</f>
        <v>708376.58620689658</v>
      </c>
    </row>
    <row r="41" spans="1:6">
      <c r="A41" s="1" t="str">
        <f>'House of Reps. Apportionment'!A41</f>
        <v>South Carolina</v>
      </c>
      <c r="B41" s="25">
        <f>'House of Reps. Apportionment'!B41</f>
        <v>4625364</v>
      </c>
      <c r="C41" s="1">
        <v>6</v>
      </c>
      <c r="D41" s="15">
        <f>C41*B55</f>
        <v>4250259.5172413792</v>
      </c>
      <c r="E41" s="29">
        <f>B41-D41</f>
        <v>375104.48275862075</v>
      </c>
      <c r="F41" s="29">
        <f>E41+-'House of Reps. Apportionment'!E41</f>
        <v>708376.58620689716</v>
      </c>
    </row>
    <row r="42" spans="1:6">
      <c r="A42" s="1" t="str">
        <f>'House of Reps. Apportionment'!A42</f>
        <v>South Dakota</v>
      </c>
      <c r="B42" s="25">
        <f>'House of Reps. Apportionment'!B42</f>
        <v>814180</v>
      </c>
      <c r="C42" s="1">
        <v>1</v>
      </c>
      <c r="D42" s="15">
        <f>C42*B55</f>
        <v>708376.58620689658</v>
      </c>
      <c r="E42" s="29">
        <f>B42-D42</f>
        <v>105803.41379310342</v>
      </c>
      <c r="F42" s="29">
        <v>0</v>
      </c>
    </row>
    <row r="43" spans="1:6">
      <c r="A43" s="1" t="str">
        <f>'House of Reps. Apportionment'!A43</f>
        <v>Tennesseee</v>
      </c>
      <c r="B43" s="25">
        <f>'House of Reps. Apportionment'!B43</f>
        <v>6346105</v>
      </c>
      <c r="C43" s="1">
        <v>8</v>
      </c>
      <c r="D43" s="15">
        <f>C43*B55</f>
        <v>5667012.6896551726</v>
      </c>
      <c r="E43" s="29">
        <f>B43-D43</f>
        <v>679092.31034482736</v>
      </c>
      <c r="F43" s="29">
        <f>E43+-'House of Reps. Apportionment'!E43</f>
        <v>708376.58620689623</v>
      </c>
    </row>
    <row r="44" spans="1:6">
      <c r="A44" s="1" t="str">
        <f>'House of Reps. Apportionment'!A44</f>
        <v>Texas</v>
      </c>
      <c r="B44" s="25">
        <f>'House of Reps. Apportionment'!B44</f>
        <v>25145561</v>
      </c>
      <c r="C44" s="1">
        <v>35</v>
      </c>
      <c r="D44" s="15">
        <f>C44*B55</f>
        <v>24793180.517241381</v>
      </c>
      <c r="E44" s="29">
        <f>B44-D44</f>
        <v>352380.48275861889</v>
      </c>
      <c r="F44" s="29">
        <f>E44+-'House of Reps. Apportionment'!E44</f>
        <v>708376.58620689437</v>
      </c>
    </row>
    <row r="45" spans="1:6">
      <c r="A45" s="1" t="str">
        <f>'House of Reps. Apportionment'!A45</f>
        <v>Utah</v>
      </c>
      <c r="B45" s="25">
        <f>'House of Reps. Apportionment'!B45</f>
        <v>2763885</v>
      </c>
      <c r="C45" s="1">
        <v>3</v>
      </c>
      <c r="D45" s="15">
        <f>C45*B55</f>
        <v>2125129.7586206896</v>
      </c>
      <c r="E45" s="29">
        <f>B45-D45</f>
        <v>638755.24137931038</v>
      </c>
      <c r="F45" s="29">
        <f>E45+-'House of Reps. Apportionment'!E45</f>
        <v>708376.5862068967</v>
      </c>
    </row>
    <row r="46" spans="1:6">
      <c r="A46" s="1" t="str">
        <f>'House of Reps. Apportionment'!A46</f>
        <v>Vermont</v>
      </c>
      <c r="B46" s="25">
        <f>'House of Reps. Apportionment'!B46</f>
        <v>625741</v>
      </c>
      <c r="C46" s="1">
        <v>1</v>
      </c>
      <c r="D46" s="15">
        <f>C46*B55</f>
        <v>708376.58620689658</v>
      </c>
      <c r="E46" s="29">
        <f>B46-D46</f>
        <v>-82635.58620689658</v>
      </c>
      <c r="F46" s="29">
        <v>0</v>
      </c>
    </row>
    <row r="47" spans="1:6">
      <c r="A47" s="1" t="str">
        <f>'House of Reps. Apportionment'!A47</f>
        <v>Virginia</v>
      </c>
      <c r="B47" s="25">
        <f>'House of Reps. Apportionment'!B47</f>
        <v>8001024</v>
      </c>
      <c r="C47" s="1">
        <v>11</v>
      </c>
      <c r="D47" s="15">
        <f>C47*B55</f>
        <v>7792142.4482758623</v>
      </c>
      <c r="E47" s="29">
        <f>B47-D47</f>
        <v>208881.55172413774</v>
      </c>
      <c r="F47" s="29">
        <f>E47+-'House of Reps. Apportionment'!E47</f>
        <v>0</v>
      </c>
    </row>
    <row r="48" spans="1:6">
      <c r="A48" s="1" t="str">
        <f>'House of Reps. Apportionment'!A48</f>
        <v>Washington</v>
      </c>
      <c r="B48" s="25">
        <f>'House of Reps. Apportionment'!B48</f>
        <v>6724540</v>
      </c>
      <c r="C48" s="1">
        <v>9</v>
      </c>
      <c r="D48" s="15">
        <f>C48*B55</f>
        <v>6375389.2758620689</v>
      </c>
      <c r="E48" s="29">
        <f>B48-D48</f>
        <v>349150.72413793113</v>
      </c>
      <c r="F48" s="29">
        <f>E48+-'House of Reps. Apportionment'!E48</f>
        <v>708376.58620689716</v>
      </c>
    </row>
    <row r="49" spans="1:6">
      <c r="A49" s="1" t="str">
        <f>'House of Reps. Apportionment'!A49</f>
        <v>West Virginia</v>
      </c>
      <c r="B49" s="25">
        <f>'House of Reps. Apportionment'!B49</f>
        <v>1852994</v>
      </c>
      <c r="C49" s="1">
        <v>2</v>
      </c>
      <c r="D49" s="15">
        <f>C49*B55</f>
        <v>1416753.1724137932</v>
      </c>
      <c r="E49" s="29">
        <f>B49-D49</f>
        <v>436240.82758620684</v>
      </c>
      <c r="F49" s="29">
        <f>E49+-'House of Reps. Apportionment'!E49</f>
        <v>708376.58620689646</v>
      </c>
    </row>
    <row r="50" spans="1:6">
      <c r="A50" s="1" t="str">
        <f>'House of Reps. Apportionment'!A50</f>
        <v>Wisconsin</v>
      </c>
      <c r="B50" s="25">
        <f>'House of Reps. Apportionment'!B50</f>
        <v>5686986</v>
      </c>
      <c r="C50" s="1">
        <v>8</v>
      </c>
      <c r="D50" s="15">
        <f>C50*B55</f>
        <v>5667012.6896551726</v>
      </c>
      <c r="E50" s="29">
        <f>B50-D50</f>
        <v>19973.310344827361</v>
      </c>
      <c r="F50" s="29">
        <f>E50+-'House of Reps. Apportionment'!E50</f>
        <v>0</v>
      </c>
    </row>
    <row r="51" spans="1:6">
      <c r="A51" s="27" t="str">
        <f>'House of Reps. Apportionment'!A51</f>
        <v>Wyoming</v>
      </c>
      <c r="B51" s="28">
        <f>'House of Reps. Apportionment'!B51</f>
        <v>563626</v>
      </c>
      <c r="C51" s="27">
        <v>1</v>
      </c>
      <c r="D51" s="18">
        <f>C51*B55</f>
        <v>708376.58620689658</v>
      </c>
      <c r="E51" s="30">
        <f>B51-D51</f>
        <v>-144750.58620689658</v>
      </c>
      <c r="F51" s="30">
        <v>0</v>
      </c>
    </row>
    <row r="52" spans="1:6">
      <c r="A52" s="6" t="s">
        <v>48</v>
      </c>
      <c r="B52" s="8">
        <f>SUM(B2:B51)</f>
        <v>308143815</v>
      </c>
    </row>
    <row r="53" spans="1:6">
      <c r="A53" s="6" t="s">
        <v>51</v>
      </c>
      <c r="B53" s="8">
        <v>435</v>
      </c>
      <c r="C53" s="1">
        <v>440</v>
      </c>
    </row>
    <row r="54" spans="1:6">
      <c r="A54" s="6" t="s">
        <v>55</v>
      </c>
      <c r="B54" s="8">
        <f>SUM(C2:C51)</f>
        <v>415</v>
      </c>
    </row>
    <row r="55" spans="1:6">
      <c r="A55" s="6" t="s">
        <v>56</v>
      </c>
      <c r="B55" s="8">
        <f>B52/B53</f>
        <v>708376.58620689658</v>
      </c>
      <c r="C55" s="32">
        <f>B52/C53</f>
        <v>700326.85227272729</v>
      </c>
    </row>
    <row r="56" spans="1:6">
      <c r="B56" s="8"/>
    </row>
    <row r="57" spans="1:6">
      <c r="B57" s="8"/>
    </row>
    <row r="58" spans="1:6">
      <c r="B58" s="8"/>
    </row>
    <row r="59" spans="1:6">
      <c r="B59" s="8"/>
    </row>
    <row r="60" spans="1:6">
      <c r="B60" s="8"/>
    </row>
    <row r="61" spans="1:6">
      <c r="B61" s="8"/>
    </row>
    <row r="62" spans="1:6">
      <c r="B62" s="8"/>
    </row>
    <row r="63" spans="1:6">
      <c r="B63" s="8"/>
    </row>
    <row r="64" spans="1:6">
      <c r="B64" s="8"/>
    </row>
    <row r="65" spans="2:2">
      <c r="B65" s="8"/>
    </row>
    <row r="66" spans="2:2">
      <c r="B66" s="8"/>
    </row>
    <row r="67" spans="2:2">
      <c r="B67" s="8"/>
    </row>
    <row r="68" spans="2:2">
      <c r="B68" s="8"/>
    </row>
    <row r="69" spans="2:2">
      <c r="B69" s="8"/>
    </row>
    <row r="70" spans="2:2">
      <c r="B70" s="8"/>
    </row>
    <row r="71" spans="2:2">
      <c r="B71" s="8"/>
    </row>
    <row r="72" spans="2:2">
      <c r="B72" s="8"/>
    </row>
    <row r="73" spans="2:2">
      <c r="B73" s="8"/>
    </row>
    <row r="74" spans="2:2">
      <c r="B74" s="8"/>
    </row>
    <row r="75" spans="2:2">
      <c r="B75" s="8"/>
    </row>
    <row r="76" spans="2:2">
      <c r="B76" s="8"/>
    </row>
    <row r="77" spans="2:2">
      <c r="B77" s="8"/>
    </row>
    <row r="78" spans="2:2">
      <c r="B78" s="8"/>
    </row>
    <row r="79" spans="2:2">
      <c r="B79" s="8"/>
    </row>
    <row r="80" spans="2:2">
      <c r="B80" s="8"/>
    </row>
    <row r="81" spans="2:2">
      <c r="B81" s="8"/>
    </row>
    <row r="82" spans="2:2">
      <c r="B82" s="8"/>
    </row>
    <row r="83" spans="2:2">
      <c r="B83" s="8"/>
    </row>
    <row r="84" spans="2:2">
      <c r="B84" s="8"/>
    </row>
    <row r="85" spans="2:2">
      <c r="B85" s="8"/>
    </row>
    <row r="86" spans="2:2">
      <c r="B86" s="8"/>
    </row>
    <row r="87" spans="2:2">
      <c r="B87" s="8"/>
    </row>
    <row r="88" spans="2:2">
      <c r="B88" s="8"/>
    </row>
    <row r="89" spans="2:2">
      <c r="B89" s="8"/>
    </row>
    <row r="90" spans="2:2">
      <c r="B90" s="8"/>
    </row>
    <row r="91" spans="2:2">
      <c r="B91" s="8"/>
    </row>
    <row r="92" spans="2:2">
      <c r="B92" s="8"/>
    </row>
    <row r="93" spans="2:2">
      <c r="B93" s="8"/>
    </row>
    <row r="94" spans="2:2">
      <c r="B94" s="8"/>
    </row>
    <row r="95" spans="2:2">
      <c r="B95" s="8"/>
    </row>
    <row r="96" spans="2:2">
      <c r="B96" s="8"/>
    </row>
    <row r="97" spans="2:2">
      <c r="B97" s="8"/>
    </row>
    <row r="98" spans="2:2">
      <c r="B98" s="8"/>
    </row>
    <row r="99" spans="2:2">
      <c r="B99" s="8"/>
    </row>
    <row r="100" spans="2:2">
      <c r="B100" s="8"/>
    </row>
    <row r="101" spans="2:2">
      <c r="B101" s="8"/>
    </row>
    <row r="102" spans="2:2">
      <c r="B102" s="8"/>
    </row>
    <row r="103" spans="2:2">
      <c r="B103" s="8"/>
    </row>
    <row r="104" spans="2:2">
      <c r="B104" s="8"/>
    </row>
    <row r="105" spans="2:2">
      <c r="B105" s="8"/>
    </row>
    <row r="106" spans="2:2">
      <c r="B106" s="8"/>
    </row>
    <row r="107" spans="2:2">
      <c r="B107" s="8"/>
    </row>
    <row r="108" spans="2:2">
      <c r="B108" s="8"/>
    </row>
    <row r="109" spans="2:2">
      <c r="B109" s="8"/>
    </row>
    <row r="110" spans="2:2">
      <c r="B110" s="8"/>
    </row>
    <row r="111" spans="2:2">
      <c r="B111" s="8"/>
    </row>
    <row r="112" spans="2:2">
      <c r="B112" s="8"/>
    </row>
    <row r="113" spans="2:2">
      <c r="B113" s="8"/>
    </row>
    <row r="114" spans="2:2">
      <c r="B114" s="8"/>
    </row>
    <row r="115" spans="2:2">
      <c r="B115" s="8"/>
    </row>
    <row r="116" spans="2:2">
      <c r="B116" s="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workbookViewId="0">
      <selection activeCell="E22" sqref="E22"/>
    </sheetView>
  </sheetViews>
  <sheetFormatPr baseColWidth="10" defaultRowHeight="16" x14ac:dyDescent="0"/>
  <cols>
    <col min="1" max="1" width="31.83203125" style="1" customWidth="1"/>
    <col min="2" max="2" width="27.83203125" style="1" customWidth="1"/>
    <col min="3" max="3" width="22.83203125" style="1" customWidth="1"/>
    <col min="4" max="4" width="32.5" style="1" customWidth="1"/>
    <col min="5" max="5" width="48.6640625" style="1" customWidth="1"/>
    <col min="6" max="6" width="42.5" style="1" customWidth="1"/>
    <col min="7" max="16384" width="10.83203125" style="1"/>
  </cols>
  <sheetData>
    <row r="1" spans="1:7">
      <c r="A1" s="20" t="s">
        <v>52</v>
      </c>
      <c r="B1" s="21" t="s">
        <v>53</v>
      </c>
      <c r="C1" s="3" t="s">
        <v>59</v>
      </c>
      <c r="D1" s="21" t="s">
        <v>60</v>
      </c>
      <c r="E1" s="20" t="s">
        <v>58</v>
      </c>
      <c r="F1" s="21" t="s">
        <v>63</v>
      </c>
      <c r="G1" s="3" t="s">
        <v>64</v>
      </c>
    </row>
    <row r="2" spans="1:7" s="39" customFormat="1">
      <c r="A2" s="33" t="s">
        <v>0</v>
      </c>
      <c r="B2" s="34">
        <v>4779736</v>
      </c>
      <c r="C2" s="35">
        <v>7</v>
      </c>
      <c r="D2" s="36">
        <f>C2*B55</f>
        <v>5051537.9508196721</v>
      </c>
      <c r="E2" s="37">
        <f>B2-D2</f>
        <v>-271801.95081967209</v>
      </c>
      <c r="F2" s="2">
        <f>'House of Reps. Apportionment'!C2</f>
        <v>7</v>
      </c>
      <c r="G2" s="41" t="b">
        <f>F2&lt;C2</f>
        <v>0</v>
      </c>
    </row>
    <row r="3" spans="1:7">
      <c r="A3" s="9" t="s">
        <v>1</v>
      </c>
      <c r="B3" s="12">
        <v>710231</v>
      </c>
      <c r="C3" s="35">
        <v>1</v>
      </c>
      <c r="D3" s="15">
        <f>C3*B55</f>
        <v>721648.27868852462</v>
      </c>
      <c r="E3" s="16">
        <f>B3-D3</f>
        <v>-11417.278688524617</v>
      </c>
      <c r="F3" s="2">
        <f>'House of Reps. Apportionment'!C3</f>
        <v>1</v>
      </c>
      <c r="G3" s="41" t="b">
        <f t="shared" ref="G3:G51" si="0">F3&lt;C3</f>
        <v>0</v>
      </c>
    </row>
    <row r="4" spans="1:7">
      <c r="A4" s="9" t="s">
        <v>2</v>
      </c>
      <c r="B4" s="12">
        <v>6392017</v>
      </c>
      <c r="C4" s="35">
        <v>9</v>
      </c>
      <c r="D4" s="15">
        <f>C4*B55</f>
        <v>6494834.5081967218</v>
      </c>
      <c r="E4" s="16">
        <f>B4-D4</f>
        <v>-102817.50819672178</v>
      </c>
      <c r="F4" s="2">
        <f>'House of Reps. Apportionment'!C4</f>
        <v>9</v>
      </c>
      <c r="G4" s="41" t="b">
        <f t="shared" si="0"/>
        <v>0</v>
      </c>
    </row>
    <row r="5" spans="1:7">
      <c r="A5" s="9" t="s">
        <v>3</v>
      </c>
      <c r="B5" s="12">
        <v>2915918</v>
      </c>
      <c r="C5" s="35">
        <v>4</v>
      </c>
      <c r="D5" s="15">
        <f>C5*B55</f>
        <v>2886593.1147540985</v>
      </c>
      <c r="E5" s="16">
        <f>B5-D5</f>
        <v>29324.885245901532</v>
      </c>
      <c r="F5" s="2">
        <f>'House of Reps. Apportionment'!C5</f>
        <v>4</v>
      </c>
      <c r="G5" s="41" t="b">
        <f t="shared" si="0"/>
        <v>0</v>
      </c>
    </row>
    <row r="6" spans="1:7" s="39" customFormat="1">
      <c r="A6" s="33" t="s">
        <v>4</v>
      </c>
      <c r="B6" s="34">
        <v>37253956</v>
      </c>
      <c r="C6" s="35">
        <v>53</v>
      </c>
      <c r="D6" s="36">
        <f>C6*B55</f>
        <v>38247358.770491801</v>
      </c>
      <c r="E6" s="37">
        <f>B6-D6</f>
        <v>-993402.7704918012</v>
      </c>
      <c r="F6" s="2">
        <f>'House of Reps. Apportionment'!C6</f>
        <v>53</v>
      </c>
      <c r="G6" s="41" t="b">
        <f t="shared" si="0"/>
        <v>0</v>
      </c>
    </row>
    <row r="7" spans="1:7">
      <c r="A7" s="9" t="s">
        <v>5</v>
      </c>
      <c r="B7" s="12">
        <v>5029196</v>
      </c>
      <c r="C7" s="35">
        <v>7</v>
      </c>
      <c r="D7" s="15">
        <f>C7*B55</f>
        <v>5051537.9508196721</v>
      </c>
      <c r="E7" s="16">
        <f>B7-D7</f>
        <v>-22341.950819672085</v>
      </c>
      <c r="F7" s="2">
        <f>'House of Reps. Apportionment'!C7</f>
        <v>7</v>
      </c>
      <c r="G7" s="41" t="b">
        <f t="shared" si="0"/>
        <v>0</v>
      </c>
    </row>
    <row r="8" spans="1:7">
      <c r="A8" s="9" t="s">
        <v>6</v>
      </c>
      <c r="B8" s="12">
        <v>3574097</v>
      </c>
      <c r="C8" s="35">
        <v>5</v>
      </c>
      <c r="D8" s="15">
        <f>C8*B55</f>
        <v>3608241.3934426233</v>
      </c>
      <c r="E8" s="16">
        <f>B8-D8</f>
        <v>-34144.393442623317</v>
      </c>
      <c r="F8" s="2">
        <f>'House of Reps. Apportionment'!C8</f>
        <v>5</v>
      </c>
      <c r="G8" s="41" t="b">
        <f t="shared" si="0"/>
        <v>0</v>
      </c>
    </row>
    <row r="9" spans="1:7">
      <c r="A9" s="9" t="s">
        <v>7</v>
      </c>
      <c r="B9" s="12">
        <v>897934</v>
      </c>
      <c r="C9" s="35">
        <v>1</v>
      </c>
      <c r="D9" s="15">
        <f>C9*B55</f>
        <v>721648.27868852462</v>
      </c>
      <c r="E9" s="16">
        <f>B9-D9</f>
        <v>176285.72131147538</v>
      </c>
      <c r="F9" s="2">
        <f>'House of Reps. Apportionment'!C9</f>
        <v>1</v>
      </c>
      <c r="G9" s="41" t="b">
        <f t="shared" si="0"/>
        <v>0</v>
      </c>
    </row>
    <row r="10" spans="1:7" s="39" customFormat="1">
      <c r="A10" s="33" t="s">
        <v>8</v>
      </c>
      <c r="B10" s="34">
        <v>18801310</v>
      </c>
      <c r="C10" s="35">
        <v>26</v>
      </c>
      <c r="D10" s="36">
        <f>C10*B55</f>
        <v>18762855.245901641</v>
      </c>
      <c r="E10" s="37">
        <f>B10-D10</f>
        <v>38454.754098359495</v>
      </c>
      <c r="F10" s="2">
        <f>'House of Reps. Apportionment'!C10</f>
        <v>27</v>
      </c>
      <c r="G10" s="41" t="b">
        <f t="shared" si="0"/>
        <v>0</v>
      </c>
    </row>
    <row r="11" spans="1:7" s="39" customFormat="1">
      <c r="A11" s="33" t="s">
        <v>9</v>
      </c>
      <c r="B11" s="34">
        <v>9687653</v>
      </c>
      <c r="C11" s="35">
        <v>13</v>
      </c>
      <c r="D11" s="36">
        <f>C11*B55</f>
        <v>9381427.6229508203</v>
      </c>
      <c r="E11" s="37">
        <f>B11-D11</f>
        <v>306225.37704917975</v>
      </c>
      <c r="F11" s="2">
        <f>'House of Reps. Apportionment'!C11</f>
        <v>14</v>
      </c>
      <c r="G11" s="41" t="b">
        <f t="shared" si="0"/>
        <v>0</v>
      </c>
    </row>
    <row r="12" spans="1:7" s="39" customFormat="1">
      <c r="A12" s="33" t="s">
        <v>10</v>
      </c>
      <c r="B12" s="34">
        <v>1360301</v>
      </c>
      <c r="C12" s="35">
        <v>2</v>
      </c>
      <c r="D12" s="36">
        <f>C12*B55</f>
        <v>1443296.5573770492</v>
      </c>
      <c r="E12" s="37">
        <f>B12-D12</f>
        <v>-82995.557377049234</v>
      </c>
      <c r="F12" s="2">
        <f>'House of Reps. Apportionment'!C12</f>
        <v>2</v>
      </c>
      <c r="G12" s="41" t="b">
        <f t="shared" si="0"/>
        <v>0</v>
      </c>
    </row>
    <row r="13" spans="1:7">
      <c r="A13" s="9" t="s">
        <v>11</v>
      </c>
      <c r="B13" s="12">
        <v>1567582</v>
      </c>
      <c r="C13" s="35">
        <v>2</v>
      </c>
      <c r="D13" s="15">
        <f>C13*B55</f>
        <v>1443296.5573770492</v>
      </c>
      <c r="E13" s="16">
        <f>B13-D13</f>
        <v>124285.44262295077</v>
      </c>
      <c r="F13" s="2">
        <f>'House of Reps. Apportionment'!C13</f>
        <v>2</v>
      </c>
      <c r="G13" s="41" t="b">
        <f t="shared" si="0"/>
        <v>0</v>
      </c>
    </row>
    <row r="14" spans="1:7">
      <c r="A14" s="9" t="s">
        <v>49</v>
      </c>
      <c r="B14" s="12">
        <v>12830632</v>
      </c>
      <c r="C14" s="35">
        <v>18</v>
      </c>
      <c r="D14" s="15">
        <f>C14*B55</f>
        <v>12989669.016393444</v>
      </c>
      <c r="E14" s="16">
        <f>B14-D14</f>
        <v>-159037.01639344357</v>
      </c>
      <c r="F14" s="2">
        <f>'House of Reps. Apportionment'!C14</f>
        <v>18</v>
      </c>
      <c r="G14" s="41" t="b">
        <f t="shared" si="0"/>
        <v>0</v>
      </c>
    </row>
    <row r="15" spans="1:7">
      <c r="A15" s="9" t="s">
        <v>12</v>
      </c>
      <c r="B15" s="12">
        <v>6483802</v>
      </c>
      <c r="C15" s="35">
        <v>9</v>
      </c>
      <c r="D15" s="15">
        <f>C15*B55</f>
        <v>6494834.5081967218</v>
      </c>
      <c r="E15" s="16">
        <f>B15-D15</f>
        <v>-11032.508196721785</v>
      </c>
      <c r="F15" s="2">
        <f>'House of Reps. Apportionment'!C15</f>
        <v>9</v>
      </c>
      <c r="G15" s="41" t="b">
        <f t="shared" si="0"/>
        <v>0</v>
      </c>
    </row>
    <row r="16" spans="1:7">
      <c r="A16" s="9" t="s">
        <v>13</v>
      </c>
      <c r="B16" s="12">
        <v>3046355</v>
      </c>
      <c r="C16" s="35">
        <v>4</v>
      </c>
      <c r="D16" s="15">
        <f>C16*B55</f>
        <v>2886593.1147540985</v>
      </c>
      <c r="E16" s="16">
        <f>B16-D16</f>
        <v>159761.88524590153</v>
      </c>
      <c r="F16" s="2">
        <f>'House of Reps. Apportionment'!C16</f>
        <v>4</v>
      </c>
      <c r="G16" s="41" t="b">
        <f t="shared" si="0"/>
        <v>0</v>
      </c>
    </row>
    <row r="17" spans="1:7">
      <c r="A17" s="9" t="s">
        <v>14</v>
      </c>
      <c r="B17" s="12">
        <v>2853118</v>
      </c>
      <c r="C17" s="35">
        <v>4</v>
      </c>
      <c r="D17" s="15">
        <f>C17*B55</f>
        <v>2886593.1147540985</v>
      </c>
      <c r="E17" s="16">
        <f>B17-D17</f>
        <v>-33475.114754098468</v>
      </c>
      <c r="F17" s="2">
        <f>'House of Reps. Apportionment'!C17</f>
        <v>4</v>
      </c>
      <c r="G17" s="41" t="b">
        <f t="shared" si="0"/>
        <v>0</v>
      </c>
    </row>
    <row r="18" spans="1:7">
      <c r="A18" s="9" t="s">
        <v>15</v>
      </c>
      <c r="B18" s="12">
        <v>4339367</v>
      </c>
      <c r="C18" s="35">
        <v>6</v>
      </c>
      <c r="D18" s="15">
        <f>C18*B55</f>
        <v>4329889.6721311472</v>
      </c>
      <c r="E18" s="16">
        <f>B18-D18</f>
        <v>9477.3278688527644</v>
      </c>
      <c r="F18" s="2">
        <f>'House of Reps. Apportionment'!C18</f>
        <v>6</v>
      </c>
      <c r="G18" s="41" t="b">
        <f t="shared" si="0"/>
        <v>0</v>
      </c>
    </row>
    <row r="19" spans="1:7">
      <c r="A19" s="9" t="s">
        <v>16</v>
      </c>
      <c r="B19" s="12">
        <v>4533372</v>
      </c>
      <c r="C19" s="35">
        <v>6</v>
      </c>
      <c r="D19" s="15">
        <f>C19*B55</f>
        <v>4329889.6721311472</v>
      </c>
      <c r="E19" s="16">
        <f>B19-D19</f>
        <v>203482.32786885276</v>
      </c>
      <c r="F19" s="2">
        <f>'House of Reps. Apportionment'!C19</f>
        <v>6</v>
      </c>
      <c r="G19" s="41" t="b">
        <f t="shared" si="0"/>
        <v>0</v>
      </c>
    </row>
    <row r="20" spans="1:7" s="39" customFormat="1">
      <c r="A20" s="33" t="s">
        <v>17</v>
      </c>
      <c r="B20" s="34">
        <v>1328361</v>
      </c>
      <c r="C20" s="35">
        <v>2</v>
      </c>
      <c r="D20" s="36">
        <f>C20*B55</f>
        <v>1443296.5573770492</v>
      </c>
      <c r="E20" s="37">
        <f>B20-D20</f>
        <v>-114935.55737704923</v>
      </c>
      <c r="F20" s="2">
        <f>'House of Reps. Apportionment'!C20</f>
        <v>2</v>
      </c>
      <c r="G20" s="41" t="b">
        <f t="shared" si="0"/>
        <v>0</v>
      </c>
    </row>
    <row r="21" spans="1:7">
      <c r="A21" s="9" t="s">
        <v>18</v>
      </c>
      <c r="B21" s="12">
        <v>5773552</v>
      </c>
      <c r="C21" s="35">
        <v>8</v>
      </c>
      <c r="D21" s="15">
        <f>C21*B55</f>
        <v>5773186.2295081969</v>
      </c>
      <c r="E21" s="16">
        <f>B21-D21</f>
        <v>365.77049180306494</v>
      </c>
      <c r="F21" s="2">
        <f>'House of Reps. Apportionment'!C21</f>
        <v>8</v>
      </c>
      <c r="G21" s="41" t="b">
        <f t="shared" si="0"/>
        <v>0</v>
      </c>
    </row>
    <row r="22" spans="1:7">
      <c r="A22" s="9" t="s">
        <v>19</v>
      </c>
      <c r="B22" s="12">
        <v>6547629</v>
      </c>
      <c r="C22" s="35">
        <v>9</v>
      </c>
      <c r="D22" s="15">
        <f>C22*B55</f>
        <v>6494834.5081967218</v>
      </c>
      <c r="E22" s="16">
        <f>B22-D22</f>
        <v>52794.491803278215</v>
      </c>
      <c r="F22" s="2">
        <f>'House of Reps. Apportionment'!C22</f>
        <v>9</v>
      </c>
      <c r="G22" s="41" t="b">
        <f t="shared" si="0"/>
        <v>0</v>
      </c>
    </row>
    <row r="23" spans="1:7" s="39" customFormat="1">
      <c r="A23" s="33" t="s">
        <v>20</v>
      </c>
      <c r="B23" s="34">
        <v>9883640</v>
      </c>
      <c r="C23" s="35">
        <v>14</v>
      </c>
      <c r="D23" s="36">
        <f>C23*B55</f>
        <v>10103075.901639344</v>
      </c>
      <c r="E23" s="37">
        <f>B23-D23</f>
        <v>-219435.90163934417</v>
      </c>
      <c r="F23" s="2">
        <f>'House of Reps. Apportionment'!C23</f>
        <v>14</v>
      </c>
      <c r="G23" s="41" t="b">
        <f t="shared" si="0"/>
        <v>0</v>
      </c>
    </row>
    <row r="24" spans="1:7" s="39" customFormat="1">
      <c r="A24" s="33" t="s">
        <v>21</v>
      </c>
      <c r="B24" s="34">
        <v>5303925</v>
      </c>
      <c r="C24" s="35">
        <v>7</v>
      </c>
      <c r="D24" s="36">
        <f>C24*B55</f>
        <v>5051537.9508196721</v>
      </c>
      <c r="E24" s="37">
        <f>B24-D24</f>
        <v>252387.04918032791</v>
      </c>
      <c r="F24" s="2">
        <f>'House of Reps. Apportionment'!C24</f>
        <v>8</v>
      </c>
      <c r="G24" s="41" t="b">
        <f t="shared" si="0"/>
        <v>0</v>
      </c>
    </row>
    <row r="25" spans="1:7">
      <c r="A25" s="9" t="s">
        <v>22</v>
      </c>
      <c r="B25" s="12">
        <v>2967297</v>
      </c>
      <c r="C25" s="35">
        <v>4</v>
      </c>
      <c r="D25" s="15">
        <f>C25*B55</f>
        <v>2886593.1147540985</v>
      </c>
      <c r="E25" s="16">
        <f>B25-D25</f>
        <v>80703.885245901532</v>
      </c>
      <c r="F25" s="2">
        <f>'House of Reps. Apportionment'!C25</f>
        <v>4</v>
      </c>
      <c r="G25" s="41" t="b">
        <f t="shared" si="0"/>
        <v>0</v>
      </c>
    </row>
    <row r="26" spans="1:7">
      <c r="A26" s="9" t="s">
        <v>23</v>
      </c>
      <c r="B26" s="12">
        <v>5988927</v>
      </c>
      <c r="C26" s="35">
        <v>8</v>
      </c>
      <c r="D26" s="15">
        <f>C26*B55</f>
        <v>5773186.2295081969</v>
      </c>
      <c r="E26" s="16">
        <f>B26-D26</f>
        <v>215740.77049180306</v>
      </c>
      <c r="F26" s="2">
        <f>'House of Reps. Apportionment'!C26</f>
        <v>8</v>
      </c>
      <c r="G26" s="41" t="b">
        <f t="shared" si="0"/>
        <v>0</v>
      </c>
    </row>
    <row r="27" spans="1:7">
      <c r="A27" s="9" t="s">
        <v>24</v>
      </c>
      <c r="B27" s="12">
        <v>989415</v>
      </c>
      <c r="C27" s="35">
        <v>1</v>
      </c>
      <c r="D27" s="15">
        <f>C27*B55</f>
        <v>721648.27868852462</v>
      </c>
      <c r="E27" s="16">
        <f>B27-D27</f>
        <v>267766.72131147538</v>
      </c>
      <c r="F27" s="2">
        <f>'House of Reps. Apportionment'!C27</f>
        <v>1</v>
      </c>
      <c r="G27" s="41" t="b">
        <f t="shared" si="0"/>
        <v>0</v>
      </c>
    </row>
    <row r="28" spans="1:7" s="39" customFormat="1">
      <c r="A28" s="33" t="s">
        <v>25</v>
      </c>
      <c r="B28" s="34">
        <v>1826341</v>
      </c>
      <c r="C28" s="35">
        <v>2</v>
      </c>
      <c r="D28" s="36">
        <f>C28*B55</f>
        <v>1443296.5573770492</v>
      </c>
      <c r="E28" s="37">
        <f>B28-D28</f>
        <v>383044.44262295077</v>
      </c>
      <c r="F28" s="2">
        <f>'House of Reps. Apportionment'!C28</f>
        <v>3</v>
      </c>
      <c r="G28" s="41" t="b">
        <f t="shared" si="0"/>
        <v>0</v>
      </c>
    </row>
    <row r="29" spans="1:7" s="39" customFormat="1">
      <c r="A29" s="33" t="s">
        <v>26</v>
      </c>
      <c r="B29" s="34">
        <v>2700551</v>
      </c>
      <c r="C29" s="35">
        <v>4</v>
      </c>
      <c r="D29" s="36">
        <f>C29*B55</f>
        <v>2886593.1147540985</v>
      </c>
      <c r="E29" s="37">
        <f>B29-D29</f>
        <v>-186042.11475409847</v>
      </c>
      <c r="F29" s="2">
        <f>'House of Reps. Apportionment'!C29</f>
        <v>4</v>
      </c>
      <c r="G29" s="41" t="b">
        <f t="shared" si="0"/>
        <v>0</v>
      </c>
    </row>
    <row r="30" spans="1:7" s="39" customFormat="1">
      <c r="A30" s="33" t="s">
        <v>27</v>
      </c>
      <c r="B30" s="34">
        <v>1316470</v>
      </c>
      <c r="C30" s="35">
        <v>2</v>
      </c>
      <c r="D30" s="36">
        <f>C30*B55</f>
        <v>1443296.5573770492</v>
      </c>
      <c r="E30" s="37">
        <f>B30-D30</f>
        <v>-126826.55737704923</v>
      </c>
      <c r="F30" s="2">
        <f>'House of Reps. Apportionment'!C30</f>
        <v>2</v>
      </c>
      <c r="G30" s="41" t="b">
        <f t="shared" si="0"/>
        <v>0</v>
      </c>
    </row>
    <row r="31" spans="1:7">
      <c r="A31" s="9" t="s">
        <v>28</v>
      </c>
      <c r="B31" s="12">
        <v>8791894</v>
      </c>
      <c r="C31" s="35">
        <v>12</v>
      </c>
      <c r="D31" s="15">
        <f>C31*B55</f>
        <v>8659779.3442622945</v>
      </c>
      <c r="E31" s="16">
        <f>B31-D31</f>
        <v>132114.65573770553</v>
      </c>
      <c r="F31" s="2">
        <f>'House of Reps. Apportionment'!C31</f>
        <v>12</v>
      </c>
      <c r="G31" s="41" t="b">
        <f t="shared" si="0"/>
        <v>0</v>
      </c>
    </row>
    <row r="32" spans="1:7" s="39" customFormat="1">
      <c r="A32" s="33" t="s">
        <v>29</v>
      </c>
      <c r="B32" s="34">
        <v>2059179</v>
      </c>
      <c r="C32" s="35">
        <v>3</v>
      </c>
      <c r="D32" s="36">
        <f>C32*B55</f>
        <v>2164944.8360655736</v>
      </c>
      <c r="E32" s="37">
        <f>B32-D32</f>
        <v>-105765.83606557362</v>
      </c>
      <c r="F32" s="2">
        <f>'House of Reps. Apportionment'!C32</f>
        <v>3</v>
      </c>
      <c r="G32" s="41" t="b">
        <f t="shared" si="0"/>
        <v>0</v>
      </c>
    </row>
    <row r="33" spans="1:7">
      <c r="A33" s="9" t="s">
        <v>30</v>
      </c>
      <c r="B33" s="12">
        <v>19378102</v>
      </c>
      <c r="C33" s="35">
        <v>27</v>
      </c>
      <c r="D33" s="15">
        <f>C33*B55</f>
        <v>19484503.524590164</v>
      </c>
      <c r="E33" s="16">
        <f>B33-D33</f>
        <v>-106401.52459016442</v>
      </c>
      <c r="F33" s="2">
        <f>'House of Reps. Apportionment'!C33</f>
        <v>27</v>
      </c>
      <c r="G33" s="41" t="b">
        <f t="shared" si="0"/>
        <v>0</v>
      </c>
    </row>
    <row r="34" spans="1:7">
      <c r="A34" s="9" t="s">
        <v>31</v>
      </c>
      <c r="B34" s="12">
        <v>9535483</v>
      </c>
      <c r="C34" s="35">
        <v>13</v>
      </c>
      <c r="D34" s="15">
        <f>C34*B55</f>
        <v>9381427.6229508203</v>
      </c>
      <c r="E34" s="16">
        <f>B34-D34</f>
        <v>154055.37704917975</v>
      </c>
      <c r="F34" s="2">
        <f>'House of Reps. Apportionment'!C34</f>
        <v>13</v>
      </c>
      <c r="G34" s="41" t="b">
        <f t="shared" si="0"/>
        <v>0</v>
      </c>
    </row>
    <row r="35" spans="1:7">
      <c r="A35" s="9" t="s">
        <v>32</v>
      </c>
      <c r="B35" s="12">
        <v>672591</v>
      </c>
      <c r="C35" s="35">
        <v>1</v>
      </c>
      <c r="D35" s="15">
        <f>C35*B55</f>
        <v>721648.27868852462</v>
      </c>
      <c r="E35" s="16">
        <f>B35-D35</f>
        <v>-49057.278688524617</v>
      </c>
      <c r="F35" s="2">
        <f>'House of Reps. Apportionment'!C35</f>
        <v>1</v>
      </c>
      <c r="G35" s="41" t="b">
        <f t="shared" si="0"/>
        <v>0</v>
      </c>
    </row>
    <row r="36" spans="1:7">
      <c r="A36" s="9" t="s">
        <v>33</v>
      </c>
      <c r="B36" s="12">
        <v>11536504</v>
      </c>
      <c r="C36" s="35">
        <v>16</v>
      </c>
      <c r="D36" s="15">
        <f>C36*B55</f>
        <v>11546372.459016394</v>
      </c>
      <c r="E36" s="16">
        <f>B36-D36</f>
        <v>-9868.4590163938701</v>
      </c>
      <c r="F36" s="2">
        <f>'House of Reps. Apportionment'!C36</f>
        <v>16</v>
      </c>
      <c r="G36" s="41" t="b">
        <f t="shared" si="0"/>
        <v>0</v>
      </c>
    </row>
    <row r="37" spans="1:7">
      <c r="A37" s="9" t="s">
        <v>34</v>
      </c>
      <c r="B37" s="12">
        <v>3751351</v>
      </c>
      <c r="C37" s="35">
        <v>5</v>
      </c>
      <c r="D37" s="15">
        <f>C37*B55</f>
        <v>3608241.3934426233</v>
      </c>
      <c r="E37" s="16">
        <f>B37-D37</f>
        <v>143109.60655737668</v>
      </c>
      <c r="F37" s="2">
        <f>'House of Reps. Apportionment'!C37</f>
        <v>5</v>
      </c>
      <c r="G37" s="41" t="b">
        <f t="shared" si="0"/>
        <v>0</v>
      </c>
    </row>
    <row r="38" spans="1:7">
      <c r="A38" s="9" t="s">
        <v>35</v>
      </c>
      <c r="B38" s="12">
        <v>3831074</v>
      </c>
      <c r="C38" s="35">
        <v>5</v>
      </c>
      <c r="D38" s="15">
        <f>C38*B55</f>
        <v>3608241.3934426233</v>
      </c>
      <c r="E38" s="16">
        <f>B38-D38</f>
        <v>222832.60655737668</v>
      </c>
      <c r="F38" s="2">
        <f>'House of Reps. Apportionment'!C38</f>
        <v>5</v>
      </c>
      <c r="G38" s="41" t="b">
        <f t="shared" si="0"/>
        <v>0</v>
      </c>
    </row>
    <row r="39" spans="1:7" s="39" customFormat="1">
      <c r="A39" s="33" t="s">
        <v>36</v>
      </c>
      <c r="B39" s="34">
        <v>12702379</v>
      </c>
      <c r="C39" s="35">
        <v>18</v>
      </c>
      <c r="D39" s="36">
        <f>C39*B55</f>
        <v>12989669.016393444</v>
      </c>
      <c r="E39" s="37">
        <f>B39-D39</f>
        <v>-287290.01639344357</v>
      </c>
      <c r="F39" s="2">
        <f>'House of Reps. Apportionment'!C39</f>
        <v>18</v>
      </c>
      <c r="G39" s="41" t="b">
        <f t="shared" si="0"/>
        <v>0</v>
      </c>
    </row>
    <row r="40" spans="1:7" s="39" customFormat="1">
      <c r="A40" s="33" t="s">
        <v>37</v>
      </c>
      <c r="B40" s="34">
        <v>1052567</v>
      </c>
      <c r="C40" s="35">
        <v>1</v>
      </c>
      <c r="D40" s="36">
        <f>C40*B55</f>
        <v>721648.27868852462</v>
      </c>
      <c r="E40" s="37">
        <f>B40-D40</f>
        <v>330918.72131147538</v>
      </c>
      <c r="F40" s="2">
        <f>'House of Reps. Apportionment'!C40</f>
        <v>2</v>
      </c>
      <c r="G40" s="41" t="b">
        <f t="shared" si="0"/>
        <v>0</v>
      </c>
    </row>
    <row r="41" spans="1:7" s="39" customFormat="1">
      <c r="A41" s="33" t="s">
        <v>38</v>
      </c>
      <c r="B41" s="34">
        <v>4625364</v>
      </c>
      <c r="C41" s="35">
        <v>6</v>
      </c>
      <c r="D41" s="36">
        <f>C41*B55</f>
        <v>4329889.6721311472</v>
      </c>
      <c r="E41" s="37">
        <f>B41-D41</f>
        <v>295474.32786885276</v>
      </c>
      <c r="F41" s="2">
        <f>'House of Reps. Apportionment'!C41</f>
        <v>7</v>
      </c>
      <c r="G41" s="41" t="b">
        <f t="shared" si="0"/>
        <v>0</v>
      </c>
    </row>
    <row r="42" spans="1:7">
      <c r="A42" s="9" t="s">
        <v>50</v>
      </c>
      <c r="B42" s="12">
        <v>814180</v>
      </c>
      <c r="C42" s="35">
        <v>1</v>
      </c>
      <c r="D42" s="15">
        <f>C42*B55</f>
        <v>721648.27868852462</v>
      </c>
      <c r="E42" s="16">
        <f>B42-D42</f>
        <v>92531.721311475383</v>
      </c>
      <c r="F42" s="2">
        <f>'House of Reps. Apportionment'!C42</f>
        <v>1</v>
      </c>
      <c r="G42" s="41" t="b">
        <f t="shared" si="0"/>
        <v>0</v>
      </c>
    </row>
    <row r="43" spans="1:7" s="39" customFormat="1">
      <c r="A43" s="33" t="s">
        <v>39</v>
      </c>
      <c r="B43" s="34">
        <v>6346105</v>
      </c>
      <c r="C43" s="35">
        <v>9</v>
      </c>
      <c r="D43" s="36">
        <f>C43*B55</f>
        <v>6494834.5081967218</v>
      </c>
      <c r="E43" s="37">
        <f>B43-D43</f>
        <v>-148729.50819672178</v>
      </c>
      <c r="F43" s="2">
        <f>'House of Reps. Apportionment'!C43</f>
        <v>9</v>
      </c>
      <c r="G43" s="41" t="b">
        <f t="shared" si="0"/>
        <v>0</v>
      </c>
    </row>
    <row r="44" spans="1:7" s="39" customFormat="1">
      <c r="A44" s="33" t="s">
        <v>40</v>
      </c>
      <c r="B44" s="34">
        <v>25145561</v>
      </c>
      <c r="C44" s="35">
        <v>35</v>
      </c>
      <c r="D44" s="36">
        <f>C44*B55</f>
        <v>25257689.754098363</v>
      </c>
      <c r="E44" s="37">
        <f>B44-D44</f>
        <v>-112128.75409836322</v>
      </c>
      <c r="F44" s="2">
        <f>'House of Reps. Apportionment'!C44</f>
        <v>36</v>
      </c>
      <c r="G44" s="41" t="b">
        <f t="shared" si="0"/>
        <v>0</v>
      </c>
    </row>
    <row r="45" spans="1:7" s="39" customFormat="1">
      <c r="A45" s="33" t="s">
        <v>41</v>
      </c>
      <c r="B45" s="34">
        <v>2763885</v>
      </c>
      <c r="C45" s="35">
        <v>4</v>
      </c>
      <c r="D45" s="36">
        <f>C45*B55</f>
        <v>2886593.1147540985</v>
      </c>
      <c r="E45" s="37">
        <f>B45-D45</f>
        <v>-122708.11475409847</v>
      </c>
      <c r="F45" s="2">
        <f>'House of Reps. Apportionment'!C45</f>
        <v>4</v>
      </c>
      <c r="G45" s="41" t="b">
        <f t="shared" si="0"/>
        <v>0</v>
      </c>
    </row>
    <row r="46" spans="1:7">
      <c r="A46" s="9" t="s">
        <v>42</v>
      </c>
      <c r="B46" s="12">
        <v>625741</v>
      </c>
      <c r="C46" s="35">
        <v>1</v>
      </c>
      <c r="D46" s="15">
        <f>C46*B55</f>
        <v>721648.27868852462</v>
      </c>
      <c r="E46" s="16">
        <f>B46-D46</f>
        <v>-95907.278688524617</v>
      </c>
      <c r="F46" s="2">
        <f>'House of Reps. Apportionment'!C46</f>
        <v>1</v>
      </c>
      <c r="G46" s="41" t="b">
        <f t="shared" si="0"/>
        <v>0</v>
      </c>
    </row>
    <row r="47" spans="1:7">
      <c r="A47" s="9" t="s">
        <v>43</v>
      </c>
      <c r="B47" s="12">
        <v>8001024</v>
      </c>
      <c r="C47" s="35">
        <v>11</v>
      </c>
      <c r="D47" s="15">
        <f>C47*B55</f>
        <v>7938131.0655737706</v>
      </c>
      <c r="E47" s="16">
        <f>B47-D47</f>
        <v>62892.934426229447</v>
      </c>
      <c r="F47" s="2">
        <f>'House of Reps. Apportionment'!C47</f>
        <v>11</v>
      </c>
      <c r="G47" s="41" t="b">
        <f t="shared" si="0"/>
        <v>0</v>
      </c>
    </row>
    <row r="48" spans="1:7" s="39" customFormat="1">
      <c r="A48" s="33" t="s">
        <v>44</v>
      </c>
      <c r="B48" s="34">
        <v>6724540</v>
      </c>
      <c r="C48" s="35">
        <v>9</v>
      </c>
      <c r="D48" s="36">
        <f>C48*B55</f>
        <v>6494834.5081967218</v>
      </c>
      <c r="E48" s="37">
        <f>B48-D48</f>
        <v>229705.49180327822</v>
      </c>
      <c r="F48" s="2">
        <f>'House of Reps. Apportionment'!C48</f>
        <v>10</v>
      </c>
      <c r="G48" s="41" t="b">
        <f t="shared" si="0"/>
        <v>0</v>
      </c>
    </row>
    <row r="49" spans="1:7" s="39" customFormat="1">
      <c r="A49" s="33" t="s">
        <v>45</v>
      </c>
      <c r="B49" s="34">
        <v>1852994</v>
      </c>
      <c r="C49" s="35">
        <v>3</v>
      </c>
      <c r="D49" s="36">
        <f>C49*B55</f>
        <v>2164944.8360655736</v>
      </c>
      <c r="E49" s="37">
        <f>B49-D49</f>
        <v>-311950.83606557362</v>
      </c>
      <c r="F49" s="2">
        <f>'House of Reps. Apportionment'!C49</f>
        <v>3</v>
      </c>
      <c r="G49" s="41" t="b">
        <f t="shared" si="0"/>
        <v>0</v>
      </c>
    </row>
    <row r="50" spans="1:7">
      <c r="A50" s="9" t="s">
        <v>46</v>
      </c>
      <c r="B50" s="12">
        <v>5686986</v>
      </c>
      <c r="C50" s="35">
        <v>8</v>
      </c>
      <c r="D50" s="15">
        <f>C50*B55</f>
        <v>5773186.2295081969</v>
      </c>
      <c r="E50" s="16">
        <f>B50-D50</f>
        <v>-86200.229508196935</v>
      </c>
      <c r="F50" s="2">
        <f>'House of Reps. Apportionment'!C50</f>
        <v>8</v>
      </c>
      <c r="G50" s="41" t="b">
        <f t="shared" si="0"/>
        <v>0</v>
      </c>
    </row>
    <row r="51" spans="1:7">
      <c r="A51" s="10" t="s">
        <v>47</v>
      </c>
      <c r="B51" s="13">
        <v>563626</v>
      </c>
      <c r="C51" s="43">
        <v>1</v>
      </c>
      <c r="D51" s="18">
        <f>C51*B55</f>
        <v>721648.27868852462</v>
      </c>
      <c r="E51" s="19">
        <f>B51-D51</f>
        <v>-158022.27868852462</v>
      </c>
      <c r="F51" s="40">
        <f>'House of Reps. Apportionment'!C51</f>
        <v>1</v>
      </c>
      <c r="G51" s="42" t="b">
        <f t="shared" si="0"/>
        <v>0</v>
      </c>
    </row>
    <row r="52" spans="1:7">
      <c r="A52" s="6" t="s">
        <v>48</v>
      </c>
      <c r="B52" s="8">
        <f>SUM(B2:B51)</f>
        <v>308143815</v>
      </c>
      <c r="C52" s="5"/>
    </row>
    <row r="53" spans="1:7">
      <c r="A53" s="6" t="s">
        <v>51</v>
      </c>
      <c r="B53" s="8">
        <v>440</v>
      </c>
      <c r="C53" s="31">
        <f>B52/440</f>
        <v>700326.85227272729</v>
      </c>
    </row>
    <row r="54" spans="1:7">
      <c r="A54" s="6" t="s">
        <v>55</v>
      </c>
      <c r="B54" s="8">
        <f>SUM(C2:C51)</f>
        <v>427</v>
      </c>
    </row>
    <row r="55" spans="1:7">
      <c r="A55" s="6" t="s">
        <v>56</v>
      </c>
      <c r="B55" s="8">
        <f>B52/B54</f>
        <v>721648.27868852462</v>
      </c>
    </row>
    <row r="56" spans="1:7">
      <c r="B56" s="4"/>
    </row>
    <row r="57" spans="1:7">
      <c r="B57" s="4"/>
    </row>
    <row r="58" spans="1:7">
      <c r="B58" s="4"/>
    </row>
    <row r="59" spans="1:7">
      <c r="B59" s="4"/>
    </row>
    <row r="60" spans="1:7">
      <c r="B60" s="4"/>
    </row>
    <row r="61" spans="1:7">
      <c r="B61" s="4"/>
    </row>
    <row r="62" spans="1:7">
      <c r="B62" s="4"/>
    </row>
    <row r="63" spans="1:7">
      <c r="B63" s="4"/>
    </row>
    <row r="64" spans="1:7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  <row r="111" spans="2:2">
      <c r="B111" s="4"/>
    </row>
    <row r="112" spans="2:2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</sheetData>
  <sortState ref="A2:E55">
    <sortCondition ref="A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opLeftCell="F1" workbookViewId="0">
      <selection activeCell="E24" sqref="E24"/>
    </sheetView>
  </sheetViews>
  <sheetFormatPr baseColWidth="10" defaultRowHeight="15" x14ac:dyDescent="0"/>
  <cols>
    <col min="1" max="1" width="31.83203125" style="48" customWidth="1"/>
    <col min="2" max="3" width="27.83203125" style="48" customWidth="1"/>
    <col min="4" max="4" width="22.83203125" style="48" customWidth="1"/>
    <col min="5" max="5" width="32.5" style="48" customWidth="1"/>
    <col min="6" max="6" width="48.6640625" style="48" customWidth="1"/>
    <col min="7" max="7" width="32.33203125" style="48" customWidth="1"/>
    <col min="8" max="16384" width="10.83203125" style="48"/>
  </cols>
  <sheetData>
    <row r="1" spans="1:8" ht="16">
      <c r="A1" s="44" t="s">
        <v>52</v>
      </c>
      <c r="B1" s="45" t="s">
        <v>53</v>
      </c>
      <c r="C1" s="45" t="s">
        <v>65</v>
      </c>
      <c r="D1" s="46" t="s">
        <v>59</v>
      </c>
      <c r="E1" s="45" t="s">
        <v>60</v>
      </c>
      <c r="F1" s="44" t="s">
        <v>58</v>
      </c>
      <c r="G1" s="45" t="s">
        <v>66</v>
      </c>
      <c r="H1" s="47" t="s">
        <v>64</v>
      </c>
    </row>
    <row r="2" spans="1:8" s="56" customFormat="1" ht="16">
      <c r="A2" s="49" t="s">
        <v>0</v>
      </c>
      <c r="B2" s="50">
        <v>4779736</v>
      </c>
      <c r="C2" s="50">
        <f>B2*(1.25)</f>
        <v>5974670</v>
      </c>
      <c r="D2" s="51">
        <v>7</v>
      </c>
      <c r="E2" s="52">
        <f>D2*B55</f>
        <v>5852413.2848275863</v>
      </c>
      <c r="F2" s="53">
        <f>(B2-E2)</f>
        <v>-1072677.2848275863</v>
      </c>
      <c r="G2" s="54">
        <f>'House of Reps. Apportionment'!C2</f>
        <v>7</v>
      </c>
      <c r="H2" s="55" t="b">
        <f>D2&lt;G2</f>
        <v>0</v>
      </c>
    </row>
    <row r="3" spans="1:8" ht="16">
      <c r="A3" s="57" t="s">
        <v>1</v>
      </c>
      <c r="B3" s="58">
        <v>710231</v>
      </c>
      <c r="C3" s="50">
        <f t="shared" ref="C3:C26" si="0">B3*(1.25)</f>
        <v>887788.75</v>
      </c>
      <c r="D3" s="51">
        <v>2</v>
      </c>
      <c r="E3" s="59">
        <f>D3*B55</f>
        <v>1672118.0813793102</v>
      </c>
      <c r="F3" s="53">
        <f t="shared" ref="F3:F51" si="1">(B3-E3)</f>
        <v>-961887.08137931023</v>
      </c>
      <c r="G3" s="54">
        <f>'House of Reps. Apportionment'!C3</f>
        <v>1</v>
      </c>
      <c r="H3" s="55" t="b">
        <f t="shared" ref="H3:H51" si="2">D3&lt;G3</f>
        <v>0</v>
      </c>
    </row>
    <row r="4" spans="1:8" ht="16">
      <c r="A4" s="57" t="s">
        <v>2</v>
      </c>
      <c r="B4" s="58">
        <v>6392017</v>
      </c>
      <c r="C4" s="50">
        <f t="shared" si="0"/>
        <v>7990021.25</v>
      </c>
      <c r="D4" s="51">
        <v>9</v>
      </c>
      <c r="E4" s="59">
        <f>D4*B55</f>
        <v>7524531.3662068956</v>
      </c>
      <c r="F4" s="53">
        <f t="shared" si="1"/>
        <v>-1132514.3662068956</v>
      </c>
      <c r="G4" s="54">
        <f>'House of Reps. Apportionment'!C4</f>
        <v>9</v>
      </c>
      <c r="H4" s="55" t="b">
        <f t="shared" si="2"/>
        <v>0</v>
      </c>
    </row>
    <row r="5" spans="1:8" ht="16">
      <c r="A5" s="57" t="s">
        <v>3</v>
      </c>
      <c r="B5" s="58">
        <v>2915918</v>
      </c>
      <c r="C5" s="50">
        <f t="shared" si="0"/>
        <v>3644897.5</v>
      </c>
      <c r="D5" s="51">
        <v>4</v>
      </c>
      <c r="E5" s="59">
        <f>D5*B55</f>
        <v>3344236.1627586205</v>
      </c>
      <c r="F5" s="53">
        <f t="shared" si="1"/>
        <v>-428318.16275862046</v>
      </c>
      <c r="G5" s="54">
        <f>'House of Reps. Apportionment'!C5</f>
        <v>4</v>
      </c>
      <c r="H5" s="55" t="b">
        <f t="shared" si="2"/>
        <v>0</v>
      </c>
    </row>
    <row r="6" spans="1:8" s="56" customFormat="1" ht="16">
      <c r="A6" s="49" t="s">
        <v>4</v>
      </c>
      <c r="B6" s="50">
        <v>37253956</v>
      </c>
      <c r="C6" s="50">
        <f t="shared" si="0"/>
        <v>46567445</v>
      </c>
      <c r="D6" s="51">
        <v>55</v>
      </c>
      <c r="E6" s="52">
        <f>D6*B55</f>
        <v>45983247.237931028</v>
      </c>
      <c r="F6" s="53">
        <f t="shared" si="1"/>
        <v>-8729291.237931028</v>
      </c>
      <c r="G6" s="54">
        <f>'House of Reps. Apportionment'!C6</f>
        <v>53</v>
      </c>
      <c r="H6" s="55" t="b">
        <f t="shared" si="2"/>
        <v>0</v>
      </c>
    </row>
    <row r="7" spans="1:8" ht="16">
      <c r="A7" s="57" t="s">
        <v>5</v>
      </c>
      <c r="B7" s="58">
        <v>5029196</v>
      </c>
      <c r="C7" s="50">
        <f t="shared" si="0"/>
        <v>6286495</v>
      </c>
      <c r="D7" s="51">
        <v>7</v>
      </c>
      <c r="E7" s="59">
        <f>D7*B55</f>
        <v>5852413.2848275863</v>
      </c>
      <c r="F7" s="53">
        <f t="shared" si="1"/>
        <v>-823217.28482758626</v>
      </c>
      <c r="G7" s="54">
        <f>'House of Reps. Apportionment'!C7</f>
        <v>7</v>
      </c>
      <c r="H7" s="55" t="b">
        <f t="shared" si="2"/>
        <v>0</v>
      </c>
    </row>
    <row r="8" spans="1:8" ht="16">
      <c r="A8" s="57" t="s">
        <v>6</v>
      </c>
      <c r="B8" s="58">
        <v>3574097</v>
      </c>
      <c r="C8" s="50">
        <f t="shared" si="0"/>
        <v>4467621.25</v>
      </c>
      <c r="D8" s="51">
        <v>5</v>
      </c>
      <c r="E8" s="59">
        <f>D8*B55</f>
        <v>4180295.2034482756</v>
      </c>
      <c r="F8" s="53">
        <f t="shared" si="1"/>
        <v>-606198.20344827557</v>
      </c>
      <c r="G8" s="54">
        <f>'House of Reps. Apportionment'!C8</f>
        <v>5</v>
      </c>
      <c r="H8" s="55" t="b">
        <f t="shared" si="2"/>
        <v>0</v>
      </c>
    </row>
    <row r="9" spans="1:8" ht="16">
      <c r="A9" s="57" t="s">
        <v>7</v>
      </c>
      <c r="B9" s="58">
        <v>897934</v>
      </c>
      <c r="C9" s="50">
        <f t="shared" si="0"/>
        <v>1122417.5</v>
      </c>
      <c r="D9" s="51">
        <v>2</v>
      </c>
      <c r="E9" s="59">
        <f>D9*B55</f>
        <v>1672118.0813793102</v>
      </c>
      <c r="F9" s="53">
        <f t="shared" si="1"/>
        <v>-774184.08137931023</v>
      </c>
      <c r="G9" s="54">
        <f>'House of Reps. Apportionment'!C9</f>
        <v>1</v>
      </c>
      <c r="H9" s="55" t="b">
        <f t="shared" si="2"/>
        <v>0</v>
      </c>
    </row>
    <row r="10" spans="1:8" s="56" customFormat="1" ht="16">
      <c r="A10" s="49" t="s">
        <v>8</v>
      </c>
      <c r="B10" s="50">
        <v>18801310</v>
      </c>
      <c r="C10" s="50">
        <f t="shared" si="0"/>
        <v>23501637.5</v>
      </c>
      <c r="D10" s="51">
        <v>27</v>
      </c>
      <c r="E10" s="52">
        <f>D10*B55</f>
        <v>22573594.098620687</v>
      </c>
      <c r="F10" s="53">
        <f t="shared" si="1"/>
        <v>-3772284.0986206867</v>
      </c>
      <c r="G10" s="54">
        <f>'House of Reps. Apportionment'!C10</f>
        <v>27</v>
      </c>
      <c r="H10" s="55" t="b">
        <f t="shared" si="2"/>
        <v>0</v>
      </c>
    </row>
    <row r="11" spans="1:8" s="56" customFormat="1" ht="16">
      <c r="A11" s="49" t="s">
        <v>9</v>
      </c>
      <c r="B11" s="50">
        <v>9687653</v>
      </c>
      <c r="C11" s="50">
        <f t="shared" si="0"/>
        <v>12109566.25</v>
      </c>
      <c r="D11" s="51">
        <v>14</v>
      </c>
      <c r="E11" s="52">
        <f>D11*B55</f>
        <v>11704826.569655173</v>
      </c>
      <c r="F11" s="53">
        <f t="shared" si="1"/>
        <v>-2017173.5696551725</v>
      </c>
      <c r="G11" s="54">
        <f>'House of Reps. Apportionment'!C11</f>
        <v>14</v>
      </c>
      <c r="H11" s="55" t="b">
        <f t="shared" si="2"/>
        <v>0</v>
      </c>
    </row>
    <row r="12" spans="1:8" s="56" customFormat="1" ht="16">
      <c r="A12" s="49" t="s">
        <v>10</v>
      </c>
      <c r="B12" s="50">
        <v>1360301</v>
      </c>
      <c r="C12" s="50">
        <f t="shared" si="0"/>
        <v>1700376.25</v>
      </c>
      <c r="D12" s="51">
        <v>2</v>
      </c>
      <c r="E12" s="52">
        <f>D12*B55</f>
        <v>1672118.0813793102</v>
      </c>
      <c r="F12" s="53">
        <f t="shared" si="1"/>
        <v>-311817.08137931023</v>
      </c>
      <c r="G12" s="54">
        <f>'House of Reps. Apportionment'!C12</f>
        <v>2</v>
      </c>
      <c r="H12" s="55" t="b">
        <f t="shared" si="2"/>
        <v>0</v>
      </c>
    </row>
    <row r="13" spans="1:8" ht="16">
      <c r="A13" s="57" t="s">
        <v>11</v>
      </c>
      <c r="B13" s="58">
        <v>1567582</v>
      </c>
      <c r="C13" s="50">
        <f t="shared" si="0"/>
        <v>1959477.5</v>
      </c>
      <c r="D13" s="51">
        <v>3</v>
      </c>
      <c r="E13" s="59">
        <f>D13*B55</f>
        <v>2508177.1220689653</v>
      </c>
      <c r="F13" s="53">
        <f t="shared" si="1"/>
        <v>-940595.12206896534</v>
      </c>
      <c r="G13" s="54">
        <f>'House of Reps. Apportionment'!C13</f>
        <v>2</v>
      </c>
      <c r="H13" s="55" t="b">
        <f t="shared" si="2"/>
        <v>0</v>
      </c>
    </row>
    <row r="14" spans="1:8" ht="16">
      <c r="A14" s="57" t="s">
        <v>49</v>
      </c>
      <c r="B14" s="58">
        <v>12830632</v>
      </c>
      <c r="C14" s="50">
        <f t="shared" si="0"/>
        <v>16038290</v>
      </c>
      <c r="D14" s="51">
        <v>19</v>
      </c>
      <c r="E14" s="59">
        <f>D14*B55</f>
        <v>15885121.773103448</v>
      </c>
      <c r="F14" s="53">
        <f t="shared" si="1"/>
        <v>-3054489.7731034476</v>
      </c>
      <c r="G14" s="54">
        <f>'House of Reps. Apportionment'!C14</f>
        <v>18</v>
      </c>
      <c r="H14" s="55" t="b">
        <f t="shared" si="2"/>
        <v>0</v>
      </c>
    </row>
    <row r="15" spans="1:8" ht="16">
      <c r="A15" s="57" t="s">
        <v>12</v>
      </c>
      <c r="B15" s="58">
        <v>6483802</v>
      </c>
      <c r="C15" s="50">
        <f t="shared" si="0"/>
        <v>8104752.5</v>
      </c>
      <c r="D15" s="51">
        <v>9</v>
      </c>
      <c r="E15" s="59">
        <f>D15*B55</f>
        <v>7524531.3662068956</v>
      </c>
      <c r="F15" s="53">
        <f t="shared" si="1"/>
        <v>-1040729.3662068956</v>
      </c>
      <c r="G15" s="54">
        <f>'House of Reps. Apportionment'!C15</f>
        <v>9</v>
      </c>
      <c r="H15" s="55" t="b">
        <f t="shared" si="2"/>
        <v>0</v>
      </c>
    </row>
    <row r="16" spans="1:8" ht="16">
      <c r="A16" s="57" t="s">
        <v>13</v>
      </c>
      <c r="B16" s="58">
        <v>3046355</v>
      </c>
      <c r="C16" s="50">
        <f t="shared" si="0"/>
        <v>3807943.75</v>
      </c>
      <c r="D16" s="51">
        <v>5</v>
      </c>
      <c r="E16" s="59">
        <f>D16*B55</f>
        <v>4180295.2034482756</v>
      </c>
      <c r="F16" s="53">
        <f t="shared" si="1"/>
        <v>-1133940.2034482756</v>
      </c>
      <c r="G16" s="54">
        <f>'House of Reps. Apportionment'!C16</f>
        <v>4</v>
      </c>
      <c r="H16" s="55" t="b">
        <f t="shared" si="2"/>
        <v>0</v>
      </c>
    </row>
    <row r="17" spans="1:8" ht="16">
      <c r="A17" s="57" t="s">
        <v>14</v>
      </c>
      <c r="B17" s="58">
        <v>2853118</v>
      </c>
      <c r="C17" s="50">
        <f t="shared" si="0"/>
        <v>3566397.5</v>
      </c>
      <c r="D17" s="51">
        <v>4</v>
      </c>
      <c r="E17" s="59">
        <f>D17*B55</f>
        <v>3344236.1627586205</v>
      </c>
      <c r="F17" s="53">
        <f t="shared" si="1"/>
        <v>-491118.16275862046</v>
      </c>
      <c r="G17" s="54">
        <f>'House of Reps. Apportionment'!C17</f>
        <v>4</v>
      </c>
      <c r="H17" s="55" t="b">
        <f t="shared" si="2"/>
        <v>0</v>
      </c>
    </row>
    <row r="18" spans="1:8" ht="16">
      <c r="A18" s="57" t="s">
        <v>15</v>
      </c>
      <c r="B18" s="58">
        <v>4339367</v>
      </c>
      <c r="C18" s="50">
        <f t="shared" si="0"/>
        <v>5424208.75</v>
      </c>
      <c r="D18" s="51">
        <v>6</v>
      </c>
      <c r="E18" s="59">
        <f>D18*B55</f>
        <v>5016354.2441379307</v>
      </c>
      <c r="F18" s="53">
        <f t="shared" si="1"/>
        <v>-676987.24413793068</v>
      </c>
      <c r="G18" s="54">
        <f>'House of Reps. Apportionment'!C18</f>
        <v>6</v>
      </c>
      <c r="H18" s="55" t="b">
        <f t="shared" si="2"/>
        <v>0</v>
      </c>
    </row>
    <row r="19" spans="1:8" ht="16">
      <c r="A19" s="57" t="s">
        <v>16</v>
      </c>
      <c r="B19" s="58">
        <v>4533372</v>
      </c>
      <c r="C19" s="50">
        <f t="shared" si="0"/>
        <v>5666715</v>
      </c>
      <c r="D19" s="51">
        <v>6</v>
      </c>
      <c r="E19" s="59">
        <f>D19*B55</f>
        <v>5016354.2441379307</v>
      </c>
      <c r="F19" s="53">
        <f t="shared" si="1"/>
        <v>-482982.24413793068</v>
      </c>
      <c r="G19" s="54">
        <f>'House of Reps. Apportionment'!C19</f>
        <v>6</v>
      </c>
      <c r="H19" s="55" t="b">
        <f t="shared" si="2"/>
        <v>0</v>
      </c>
    </row>
    <row r="20" spans="1:8" s="56" customFormat="1" ht="16">
      <c r="A20" s="49" t="s">
        <v>17</v>
      </c>
      <c r="B20" s="50">
        <v>1328361</v>
      </c>
      <c r="C20" s="50">
        <f t="shared" si="0"/>
        <v>1660451.25</v>
      </c>
      <c r="D20" s="51">
        <v>3</v>
      </c>
      <c r="E20" s="52">
        <f>D20*B55</f>
        <v>2508177.1220689653</v>
      </c>
      <c r="F20" s="53">
        <f t="shared" si="1"/>
        <v>-1179816.1220689653</v>
      </c>
      <c r="G20" s="54">
        <f>'House of Reps. Apportionment'!C20</f>
        <v>2</v>
      </c>
      <c r="H20" s="55" t="b">
        <f t="shared" si="2"/>
        <v>0</v>
      </c>
    </row>
    <row r="21" spans="1:8" ht="16">
      <c r="A21" s="57" t="s">
        <v>18</v>
      </c>
      <c r="B21" s="58">
        <v>5773552</v>
      </c>
      <c r="C21" s="50">
        <f t="shared" si="0"/>
        <v>7216940</v>
      </c>
      <c r="D21" s="51">
        <v>8</v>
      </c>
      <c r="E21" s="59">
        <f>D21*B55</f>
        <v>6688472.3255172409</v>
      </c>
      <c r="F21" s="53">
        <f t="shared" si="1"/>
        <v>-914920.32551724091</v>
      </c>
      <c r="G21" s="54">
        <f>'House of Reps. Apportionment'!C21</f>
        <v>8</v>
      </c>
      <c r="H21" s="55" t="b">
        <f t="shared" si="2"/>
        <v>0</v>
      </c>
    </row>
    <row r="22" spans="1:8" ht="16">
      <c r="A22" s="57" t="s">
        <v>19</v>
      </c>
      <c r="B22" s="58">
        <v>6547629</v>
      </c>
      <c r="C22" s="50">
        <f t="shared" si="0"/>
        <v>8184536.25</v>
      </c>
      <c r="D22" s="51">
        <v>9</v>
      </c>
      <c r="E22" s="59">
        <f>D22*B55</f>
        <v>7524531.3662068956</v>
      </c>
      <c r="F22" s="53">
        <f t="shared" si="1"/>
        <v>-976902.36620689556</v>
      </c>
      <c r="G22" s="54">
        <f>'House of Reps. Apportionment'!C22</f>
        <v>9</v>
      </c>
      <c r="H22" s="55" t="b">
        <f t="shared" si="2"/>
        <v>0</v>
      </c>
    </row>
    <row r="23" spans="1:8" s="56" customFormat="1" ht="16">
      <c r="A23" s="49" t="s">
        <v>20</v>
      </c>
      <c r="B23" s="50">
        <v>9883640</v>
      </c>
      <c r="C23" s="50">
        <f t="shared" si="0"/>
        <v>12354550</v>
      </c>
      <c r="D23" s="51">
        <v>14</v>
      </c>
      <c r="E23" s="52">
        <f>D23*B55</f>
        <v>11704826.569655173</v>
      </c>
      <c r="F23" s="53">
        <f t="shared" si="1"/>
        <v>-1821186.5696551725</v>
      </c>
      <c r="G23" s="54">
        <f>'House of Reps. Apportionment'!C23</f>
        <v>14</v>
      </c>
      <c r="H23" s="55" t="b">
        <f t="shared" si="2"/>
        <v>0</v>
      </c>
    </row>
    <row r="24" spans="1:8" s="56" customFormat="1" ht="16">
      <c r="A24" s="73" t="s">
        <v>21</v>
      </c>
      <c r="B24" s="74">
        <v>5303925</v>
      </c>
      <c r="C24" s="74">
        <f t="shared" si="0"/>
        <v>6629906.25</v>
      </c>
      <c r="D24" s="75">
        <v>7</v>
      </c>
      <c r="E24" s="76">
        <f>D24*B55</f>
        <v>5852413.2848275863</v>
      </c>
      <c r="F24" s="77">
        <f t="shared" si="1"/>
        <v>-548488.28482758626</v>
      </c>
      <c r="G24" s="78">
        <f>'House of Reps. Apportionment'!C24</f>
        <v>8</v>
      </c>
      <c r="H24" s="79" t="b">
        <f t="shared" si="2"/>
        <v>1</v>
      </c>
    </row>
    <row r="25" spans="1:8" ht="16">
      <c r="A25" s="57" t="s">
        <v>22</v>
      </c>
      <c r="B25" s="58">
        <v>2967297</v>
      </c>
      <c r="C25" s="50">
        <f t="shared" si="0"/>
        <v>3709121.25</v>
      </c>
      <c r="D25" s="51">
        <v>4</v>
      </c>
      <c r="E25" s="59">
        <f>D25*B55</f>
        <v>3344236.1627586205</v>
      </c>
      <c r="F25" s="53">
        <f t="shared" si="1"/>
        <v>-376939.16275862046</v>
      </c>
      <c r="G25" s="54">
        <f>'House of Reps. Apportionment'!C25</f>
        <v>4</v>
      </c>
      <c r="H25" s="55" t="b">
        <f t="shared" si="2"/>
        <v>0</v>
      </c>
    </row>
    <row r="26" spans="1:8" ht="16">
      <c r="A26" s="57" t="s">
        <v>23</v>
      </c>
      <c r="B26" s="58">
        <v>5988927</v>
      </c>
      <c r="C26" s="50">
        <f t="shared" si="0"/>
        <v>7486158.75</v>
      </c>
      <c r="D26" s="51">
        <v>8</v>
      </c>
      <c r="E26" s="59">
        <f>D26*B55</f>
        <v>6688472.3255172409</v>
      </c>
      <c r="F26" s="53">
        <f t="shared" si="1"/>
        <v>-699545.32551724091</v>
      </c>
      <c r="G26" s="54">
        <f>'House of Reps. Apportionment'!C26</f>
        <v>8</v>
      </c>
      <c r="H26" s="55" t="b">
        <f t="shared" si="2"/>
        <v>0</v>
      </c>
    </row>
    <row r="27" spans="1:8" ht="16">
      <c r="A27" s="57" t="s">
        <v>24</v>
      </c>
      <c r="B27" s="58">
        <v>989415</v>
      </c>
      <c r="C27" s="50">
        <f t="shared" ref="C27:C51" si="3">B27*(1.1)</f>
        <v>1088356.5</v>
      </c>
      <c r="D27" s="51">
        <v>2</v>
      </c>
      <c r="E27" s="59">
        <f>D27*B55</f>
        <v>1672118.0813793102</v>
      </c>
      <c r="F27" s="53">
        <f t="shared" si="1"/>
        <v>-682703.08137931023</v>
      </c>
      <c r="G27" s="54">
        <f>'House of Reps. Apportionment'!C27</f>
        <v>1</v>
      </c>
      <c r="H27" s="55" t="b">
        <f t="shared" si="2"/>
        <v>0</v>
      </c>
    </row>
    <row r="28" spans="1:8" s="56" customFormat="1" ht="16">
      <c r="A28" s="49" t="s">
        <v>25</v>
      </c>
      <c r="B28" s="50">
        <v>1826341</v>
      </c>
      <c r="C28" s="50">
        <f t="shared" si="3"/>
        <v>2008975.1</v>
      </c>
      <c r="D28" s="51">
        <v>3</v>
      </c>
      <c r="E28" s="52">
        <f>D28*B55</f>
        <v>2508177.1220689653</v>
      </c>
      <c r="F28" s="53">
        <f t="shared" si="1"/>
        <v>-681836.12206896534</v>
      </c>
      <c r="G28" s="54">
        <f>'House of Reps. Apportionment'!C28</f>
        <v>3</v>
      </c>
      <c r="H28" s="55" t="b">
        <f t="shared" si="2"/>
        <v>0</v>
      </c>
    </row>
    <row r="29" spans="1:8" s="56" customFormat="1" ht="16">
      <c r="A29" s="49" t="s">
        <v>26</v>
      </c>
      <c r="B29" s="50">
        <v>2700551</v>
      </c>
      <c r="C29" s="50">
        <f t="shared" si="3"/>
        <v>2970606.1</v>
      </c>
      <c r="D29" s="51">
        <v>4</v>
      </c>
      <c r="E29" s="52">
        <f>D29*B55</f>
        <v>3344236.1627586205</v>
      </c>
      <c r="F29" s="53">
        <f t="shared" si="1"/>
        <v>-643685.16275862046</v>
      </c>
      <c r="G29" s="54">
        <f>'House of Reps. Apportionment'!C29</f>
        <v>4</v>
      </c>
      <c r="H29" s="55" t="b">
        <f t="shared" si="2"/>
        <v>0</v>
      </c>
    </row>
    <row r="30" spans="1:8" s="56" customFormat="1" ht="16">
      <c r="A30" s="49" t="s">
        <v>27</v>
      </c>
      <c r="B30" s="50">
        <v>1316470</v>
      </c>
      <c r="C30" s="50">
        <f t="shared" si="3"/>
        <v>1448117.0000000002</v>
      </c>
      <c r="D30" s="51">
        <v>2</v>
      </c>
      <c r="E30" s="52">
        <f>D30*B55</f>
        <v>1672118.0813793102</v>
      </c>
      <c r="F30" s="53">
        <f t="shared" si="1"/>
        <v>-355648.08137931023</v>
      </c>
      <c r="G30" s="54">
        <f>'House of Reps. Apportionment'!C30</f>
        <v>2</v>
      </c>
      <c r="H30" s="55" t="b">
        <f t="shared" si="2"/>
        <v>0</v>
      </c>
    </row>
    <row r="31" spans="1:8" ht="16">
      <c r="A31" s="57" t="s">
        <v>28</v>
      </c>
      <c r="B31" s="58">
        <v>8791894</v>
      </c>
      <c r="C31" s="50">
        <f t="shared" si="3"/>
        <v>9671083.4000000004</v>
      </c>
      <c r="D31" s="51">
        <v>12</v>
      </c>
      <c r="E31" s="59">
        <f>D31*B55</f>
        <v>10032708.488275861</v>
      </c>
      <c r="F31" s="53">
        <f t="shared" si="1"/>
        <v>-1240814.4882758614</v>
      </c>
      <c r="G31" s="54">
        <f>'House of Reps. Apportionment'!C31</f>
        <v>12</v>
      </c>
      <c r="H31" s="55" t="b">
        <f t="shared" si="2"/>
        <v>0</v>
      </c>
    </row>
    <row r="32" spans="1:8" s="56" customFormat="1" ht="16">
      <c r="A32" s="49" t="s">
        <v>29</v>
      </c>
      <c r="B32" s="50">
        <v>2059179</v>
      </c>
      <c r="C32" s="50">
        <f t="shared" si="3"/>
        <v>2265096.9000000004</v>
      </c>
      <c r="D32" s="51">
        <v>3</v>
      </c>
      <c r="E32" s="52">
        <f>D32*B55</f>
        <v>2508177.1220689653</v>
      </c>
      <c r="F32" s="53">
        <f t="shared" si="1"/>
        <v>-448998.12206896534</v>
      </c>
      <c r="G32" s="54">
        <f>'House of Reps. Apportionment'!C32</f>
        <v>3</v>
      </c>
      <c r="H32" s="55" t="b">
        <f t="shared" si="2"/>
        <v>0</v>
      </c>
    </row>
    <row r="33" spans="1:8" ht="16">
      <c r="A33" s="57" t="s">
        <v>30</v>
      </c>
      <c r="B33" s="58">
        <v>19378102</v>
      </c>
      <c r="C33" s="50">
        <f t="shared" si="3"/>
        <v>21315912.200000003</v>
      </c>
      <c r="D33" s="51">
        <v>25</v>
      </c>
      <c r="E33" s="59">
        <f>D33*B55</f>
        <v>20901476.017241377</v>
      </c>
      <c r="F33" s="53">
        <f t="shared" si="1"/>
        <v>-1523374.0172413774</v>
      </c>
      <c r="G33" s="54">
        <f>'House of Reps. Apportionment'!C33</f>
        <v>27</v>
      </c>
      <c r="H33" s="55" t="b">
        <f t="shared" si="2"/>
        <v>1</v>
      </c>
    </row>
    <row r="34" spans="1:8" ht="16">
      <c r="A34" s="57" t="s">
        <v>31</v>
      </c>
      <c r="B34" s="58">
        <v>9535483</v>
      </c>
      <c r="C34" s="50">
        <f t="shared" si="3"/>
        <v>10489031.300000001</v>
      </c>
      <c r="D34" s="51">
        <v>12</v>
      </c>
      <c r="E34" s="59">
        <f>D34*B55</f>
        <v>10032708.488275861</v>
      </c>
      <c r="F34" s="53">
        <f t="shared" si="1"/>
        <v>-497225.48827586137</v>
      </c>
      <c r="G34" s="54">
        <f>'House of Reps. Apportionment'!C34</f>
        <v>13</v>
      </c>
      <c r="H34" s="55" t="b">
        <f t="shared" si="2"/>
        <v>1</v>
      </c>
    </row>
    <row r="35" spans="1:8" ht="16">
      <c r="A35" s="57" t="s">
        <v>32</v>
      </c>
      <c r="B35" s="58">
        <v>672591</v>
      </c>
      <c r="C35" s="50">
        <f t="shared" si="3"/>
        <v>739850.10000000009</v>
      </c>
      <c r="D35" s="51">
        <v>2</v>
      </c>
      <c r="E35" s="59">
        <f>D35*B55</f>
        <v>1672118.0813793102</v>
      </c>
      <c r="F35" s="53">
        <f t="shared" si="1"/>
        <v>-999527.08137931023</v>
      </c>
      <c r="G35" s="54">
        <f>'House of Reps. Apportionment'!C35</f>
        <v>1</v>
      </c>
      <c r="H35" s="55" t="b">
        <f t="shared" si="2"/>
        <v>0</v>
      </c>
    </row>
    <row r="36" spans="1:8" ht="16">
      <c r="A36" s="57" t="s">
        <v>33</v>
      </c>
      <c r="B36" s="58">
        <v>11536504</v>
      </c>
      <c r="C36" s="50">
        <f t="shared" si="3"/>
        <v>12690154.4</v>
      </c>
      <c r="D36" s="51">
        <v>15</v>
      </c>
      <c r="E36" s="59">
        <f>D36*B55</f>
        <v>12540885.610344827</v>
      </c>
      <c r="F36" s="53">
        <f t="shared" si="1"/>
        <v>-1004381.6103448272</v>
      </c>
      <c r="G36" s="54">
        <f>'House of Reps. Apportionment'!C36</f>
        <v>16</v>
      </c>
      <c r="H36" s="55" t="b">
        <f t="shared" si="2"/>
        <v>1</v>
      </c>
    </row>
    <row r="37" spans="1:8" ht="16">
      <c r="A37" s="57" t="s">
        <v>34</v>
      </c>
      <c r="B37" s="58">
        <v>3751351</v>
      </c>
      <c r="C37" s="50">
        <f t="shared" si="3"/>
        <v>4126486.1000000006</v>
      </c>
      <c r="D37" s="51">
        <v>5</v>
      </c>
      <c r="E37" s="59">
        <f>D37*B55</f>
        <v>4180295.2034482756</v>
      </c>
      <c r="F37" s="53">
        <f t="shared" si="1"/>
        <v>-428944.20344827557</v>
      </c>
      <c r="G37" s="54">
        <f>'House of Reps. Apportionment'!C37</f>
        <v>5</v>
      </c>
      <c r="H37" s="55" t="b">
        <f t="shared" si="2"/>
        <v>0</v>
      </c>
    </row>
    <row r="38" spans="1:8" ht="16">
      <c r="A38" s="57" t="s">
        <v>35</v>
      </c>
      <c r="B38" s="58">
        <v>3831074</v>
      </c>
      <c r="C38" s="50">
        <f t="shared" si="3"/>
        <v>4214181.4000000004</v>
      </c>
      <c r="D38" s="51">
        <v>6</v>
      </c>
      <c r="E38" s="59">
        <f>D38*B55</f>
        <v>5016354.2441379307</v>
      </c>
      <c r="F38" s="53">
        <f t="shared" si="1"/>
        <v>-1185280.2441379307</v>
      </c>
      <c r="G38" s="54">
        <f>'House of Reps. Apportionment'!C38</f>
        <v>5</v>
      </c>
      <c r="H38" s="55" t="b">
        <f t="shared" si="2"/>
        <v>0</v>
      </c>
    </row>
    <row r="39" spans="1:8" s="56" customFormat="1" ht="16">
      <c r="A39" s="49" t="s">
        <v>36</v>
      </c>
      <c r="B39" s="50">
        <v>12702379</v>
      </c>
      <c r="C39" s="50">
        <f t="shared" si="3"/>
        <v>13972616.9</v>
      </c>
      <c r="D39" s="51">
        <v>16</v>
      </c>
      <c r="E39" s="52">
        <f>D39*B55</f>
        <v>13376944.651034482</v>
      </c>
      <c r="F39" s="53">
        <f t="shared" si="1"/>
        <v>-674565.65103448182</v>
      </c>
      <c r="G39" s="54">
        <f>'House of Reps. Apportionment'!C39</f>
        <v>18</v>
      </c>
      <c r="H39" s="55" t="b">
        <f t="shared" si="2"/>
        <v>1</v>
      </c>
    </row>
    <row r="40" spans="1:8" s="56" customFormat="1" ht="16">
      <c r="A40" s="49" t="s">
        <v>37</v>
      </c>
      <c r="B40" s="50">
        <v>1052567</v>
      </c>
      <c r="C40" s="50">
        <f t="shared" si="3"/>
        <v>1157823.7000000002</v>
      </c>
      <c r="D40" s="51">
        <v>2</v>
      </c>
      <c r="E40" s="52">
        <f>D40*B55</f>
        <v>1672118.0813793102</v>
      </c>
      <c r="F40" s="53">
        <f t="shared" si="1"/>
        <v>-619551.08137931023</v>
      </c>
      <c r="G40" s="54">
        <f>'House of Reps. Apportionment'!C40</f>
        <v>2</v>
      </c>
      <c r="H40" s="55" t="b">
        <f t="shared" si="2"/>
        <v>0</v>
      </c>
    </row>
    <row r="41" spans="1:8" s="56" customFormat="1" ht="16">
      <c r="A41" s="49" t="s">
        <v>38</v>
      </c>
      <c r="B41" s="50">
        <v>4625364</v>
      </c>
      <c r="C41" s="50">
        <f t="shared" si="3"/>
        <v>5087900.4000000004</v>
      </c>
      <c r="D41" s="51">
        <v>7</v>
      </c>
      <c r="E41" s="52">
        <f>D41*B55</f>
        <v>5852413.2848275863</v>
      </c>
      <c r="F41" s="53">
        <f t="shared" si="1"/>
        <v>-1227049.2848275863</v>
      </c>
      <c r="G41" s="54">
        <f>'House of Reps. Apportionment'!C41</f>
        <v>7</v>
      </c>
      <c r="H41" s="55" t="b">
        <f t="shared" si="2"/>
        <v>0</v>
      </c>
    </row>
    <row r="42" spans="1:8" ht="16">
      <c r="A42" s="57" t="s">
        <v>50</v>
      </c>
      <c r="B42" s="58">
        <v>814180</v>
      </c>
      <c r="C42" s="50">
        <f t="shared" si="3"/>
        <v>895598.00000000012</v>
      </c>
      <c r="D42" s="51">
        <v>2</v>
      </c>
      <c r="E42" s="59">
        <f>D42*B55</f>
        <v>1672118.0813793102</v>
      </c>
      <c r="F42" s="53">
        <f t="shared" si="1"/>
        <v>-857938.08137931023</v>
      </c>
      <c r="G42" s="54">
        <f>'House of Reps. Apportionment'!C42</f>
        <v>1</v>
      </c>
      <c r="H42" s="55" t="b">
        <f t="shared" si="2"/>
        <v>0</v>
      </c>
    </row>
    <row r="43" spans="1:8" s="56" customFormat="1" ht="16">
      <c r="A43" s="49" t="s">
        <v>39</v>
      </c>
      <c r="B43" s="50">
        <v>6346105</v>
      </c>
      <c r="C43" s="50">
        <f t="shared" si="3"/>
        <v>6980715.5000000009</v>
      </c>
      <c r="D43" s="51">
        <v>8</v>
      </c>
      <c r="E43" s="52">
        <f>D43*B55</f>
        <v>6688472.3255172409</v>
      </c>
      <c r="F43" s="53">
        <f t="shared" si="1"/>
        <v>-342367.32551724091</v>
      </c>
      <c r="G43" s="54">
        <f>'House of Reps. Apportionment'!C43</f>
        <v>9</v>
      </c>
      <c r="H43" s="55" t="b">
        <f t="shared" si="2"/>
        <v>1</v>
      </c>
    </row>
    <row r="44" spans="1:8" s="56" customFormat="1" ht="16">
      <c r="A44" s="49" t="s">
        <v>40</v>
      </c>
      <c r="B44" s="50">
        <v>25145561</v>
      </c>
      <c r="C44" s="50">
        <f t="shared" si="3"/>
        <v>27660117.100000001</v>
      </c>
      <c r="D44" s="51">
        <v>33</v>
      </c>
      <c r="E44" s="52">
        <f>D44*B55</f>
        <v>27589948.342758618</v>
      </c>
      <c r="F44" s="53">
        <f t="shared" si="1"/>
        <v>-2444387.3427586183</v>
      </c>
      <c r="G44" s="54">
        <f>'House of Reps. Apportionment'!C44</f>
        <v>36</v>
      </c>
      <c r="H44" s="55" t="b">
        <f t="shared" si="2"/>
        <v>1</v>
      </c>
    </row>
    <row r="45" spans="1:8" s="56" customFormat="1" ht="16">
      <c r="A45" s="49" t="s">
        <v>41</v>
      </c>
      <c r="B45" s="50">
        <v>2763885</v>
      </c>
      <c r="C45" s="50">
        <f t="shared" si="3"/>
        <v>3040273.5000000005</v>
      </c>
      <c r="D45" s="51">
        <v>4</v>
      </c>
      <c r="E45" s="52">
        <f>D45*B55</f>
        <v>3344236.1627586205</v>
      </c>
      <c r="F45" s="53">
        <f t="shared" si="1"/>
        <v>-580351.16275862046</v>
      </c>
      <c r="G45" s="54">
        <f>'House of Reps. Apportionment'!C45</f>
        <v>4</v>
      </c>
      <c r="H45" s="55" t="b">
        <f t="shared" si="2"/>
        <v>0</v>
      </c>
    </row>
    <row r="46" spans="1:8" ht="16">
      <c r="A46" s="57" t="s">
        <v>42</v>
      </c>
      <c r="B46" s="58">
        <v>625741</v>
      </c>
      <c r="C46" s="50">
        <f t="shared" si="3"/>
        <v>688315.10000000009</v>
      </c>
      <c r="D46" s="51">
        <v>1</v>
      </c>
      <c r="E46" s="59">
        <f>D46*B55</f>
        <v>836059.04068965511</v>
      </c>
      <c r="F46" s="53">
        <f t="shared" si="1"/>
        <v>-210318.04068965511</v>
      </c>
      <c r="G46" s="54">
        <f>'House of Reps. Apportionment'!C46</f>
        <v>1</v>
      </c>
      <c r="H46" s="55" t="b">
        <f t="shared" si="2"/>
        <v>0</v>
      </c>
    </row>
    <row r="47" spans="1:8" ht="16">
      <c r="A47" s="57" t="s">
        <v>43</v>
      </c>
      <c r="B47" s="58">
        <v>8001024</v>
      </c>
      <c r="C47" s="50">
        <f t="shared" si="3"/>
        <v>8801126.4000000004</v>
      </c>
      <c r="D47" s="51">
        <v>10</v>
      </c>
      <c r="E47" s="59">
        <f>D47*B55</f>
        <v>8360590.4068965511</v>
      </c>
      <c r="F47" s="53">
        <f t="shared" si="1"/>
        <v>-359566.40689655114</v>
      </c>
      <c r="G47" s="54">
        <f>'House of Reps. Apportionment'!C47</f>
        <v>11</v>
      </c>
      <c r="H47" s="55" t="b">
        <f t="shared" si="2"/>
        <v>1</v>
      </c>
    </row>
    <row r="48" spans="1:8" s="56" customFormat="1" ht="16">
      <c r="A48" s="49" t="s">
        <v>44</v>
      </c>
      <c r="B48" s="50">
        <v>6724540</v>
      </c>
      <c r="C48" s="50">
        <f t="shared" si="3"/>
        <v>7396994.0000000009</v>
      </c>
      <c r="D48" s="51">
        <v>9</v>
      </c>
      <c r="E48" s="52">
        <f>D48*B55</f>
        <v>7524531.3662068956</v>
      </c>
      <c r="F48" s="53">
        <f t="shared" si="1"/>
        <v>-799991.36620689556</v>
      </c>
      <c r="G48" s="54">
        <f>'House of Reps. Apportionment'!C48</f>
        <v>10</v>
      </c>
      <c r="H48" s="55" t="b">
        <f t="shared" si="2"/>
        <v>1</v>
      </c>
    </row>
    <row r="49" spans="1:8" s="56" customFormat="1" ht="16">
      <c r="A49" s="49" t="s">
        <v>45</v>
      </c>
      <c r="B49" s="50">
        <v>1852994</v>
      </c>
      <c r="C49" s="50">
        <f t="shared" si="3"/>
        <v>2038293.4000000001</v>
      </c>
      <c r="D49" s="51">
        <v>3</v>
      </c>
      <c r="E49" s="52">
        <f>D49*B55</f>
        <v>2508177.1220689653</v>
      </c>
      <c r="F49" s="53">
        <f t="shared" si="1"/>
        <v>-655183.12206896534</v>
      </c>
      <c r="G49" s="54">
        <f>'House of Reps. Apportionment'!C49</f>
        <v>3</v>
      </c>
      <c r="H49" s="55" t="b">
        <f t="shared" si="2"/>
        <v>0</v>
      </c>
    </row>
    <row r="50" spans="1:8" ht="16">
      <c r="A50" s="57" t="s">
        <v>46</v>
      </c>
      <c r="B50" s="58">
        <v>5686986</v>
      </c>
      <c r="C50" s="50">
        <f t="shared" si="3"/>
        <v>6255684.6000000006</v>
      </c>
      <c r="D50" s="51">
        <v>8</v>
      </c>
      <c r="E50" s="59">
        <f>D50*B55</f>
        <v>6688472.3255172409</v>
      </c>
      <c r="F50" s="53">
        <f t="shared" si="1"/>
        <v>-1001486.3255172409</v>
      </c>
      <c r="G50" s="54">
        <f>'House of Reps. Apportionment'!C50</f>
        <v>8</v>
      </c>
      <c r="H50" s="55" t="b">
        <f t="shared" si="2"/>
        <v>0</v>
      </c>
    </row>
    <row r="51" spans="1:8" ht="16">
      <c r="A51" s="60" t="s">
        <v>47</v>
      </c>
      <c r="B51" s="61">
        <v>563626</v>
      </c>
      <c r="C51" s="62">
        <f t="shared" si="3"/>
        <v>619988.60000000009</v>
      </c>
      <c r="D51" s="63">
        <v>2</v>
      </c>
      <c r="E51" s="64">
        <f>D51*B55</f>
        <v>1672118.0813793102</v>
      </c>
      <c r="F51" s="65">
        <f t="shared" si="1"/>
        <v>-1108492.0813793102</v>
      </c>
      <c r="G51" s="65">
        <f>'House of Reps. Apportionment'!C51</f>
        <v>1</v>
      </c>
      <c r="H51" s="66" t="b">
        <f t="shared" si="2"/>
        <v>0</v>
      </c>
    </row>
    <row r="52" spans="1:8" ht="16">
      <c r="A52" s="67" t="s">
        <v>48</v>
      </c>
      <c r="B52" s="68">
        <f>SUM(B2:B51)</f>
        <v>308143815</v>
      </c>
      <c r="C52" s="68">
        <f>SUM(C2:C51)</f>
        <v>363685682.69999999</v>
      </c>
      <c r="D52" s="69">
        <f>SUM(D2:D51)</f>
        <v>435</v>
      </c>
      <c r="E52" s="70"/>
      <c r="F52" s="70"/>
      <c r="G52" s="70"/>
    </row>
    <row r="53" spans="1:8" ht="16">
      <c r="A53" s="67" t="s">
        <v>51</v>
      </c>
      <c r="B53" s="68">
        <v>435</v>
      </c>
      <c r="C53" s="68">
        <v>435</v>
      </c>
      <c r="D53" s="71"/>
      <c r="E53" s="70"/>
      <c r="F53" s="70"/>
      <c r="G53" s="70"/>
    </row>
    <row r="54" spans="1:8" ht="16">
      <c r="A54" s="67" t="s">
        <v>55</v>
      </c>
      <c r="B54" s="68">
        <f>SUM(D2:D51)</f>
        <v>435</v>
      </c>
      <c r="C54" s="68"/>
      <c r="D54" s="70"/>
      <c r="E54" s="70"/>
      <c r="F54" s="70"/>
      <c r="G54" s="70"/>
    </row>
    <row r="55" spans="1:8" ht="16">
      <c r="A55" s="67" t="s">
        <v>56</v>
      </c>
      <c r="B55" s="68">
        <f>C52/B53</f>
        <v>836059.04068965511</v>
      </c>
      <c r="C55" s="68"/>
      <c r="D55" s="70"/>
      <c r="E55" s="70"/>
      <c r="F55" s="70"/>
      <c r="G55" s="70"/>
    </row>
    <row r="56" spans="1:8" ht="16">
      <c r="A56" s="70"/>
      <c r="B56" s="68">
        <v>836059</v>
      </c>
      <c r="C56" s="72"/>
      <c r="D56" s="70"/>
      <c r="E56" s="70"/>
      <c r="F56" s="70"/>
      <c r="G56" s="70"/>
    </row>
    <row r="57" spans="1:8" ht="16">
      <c r="A57" s="70"/>
      <c r="B57" s="68">
        <v>836059</v>
      </c>
      <c r="C57" s="72"/>
      <c r="D57" s="70"/>
      <c r="E57" s="70"/>
      <c r="F57" s="70"/>
      <c r="G57" s="70"/>
    </row>
    <row r="58" spans="1:8" ht="16">
      <c r="A58" s="70"/>
      <c r="B58" s="68">
        <v>836059</v>
      </c>
      <c r="C58" s="72"/>
      <c r="D58" s="70"/>
      <c r="E58" s="70"/>
      <c r="F58" s="70"/>
      <c r="G58" s="70"/>
    </row>
    <row r="59" spans="1:8" ht="16">
      <c r="A59" s="70"/>
      <c r="B59" s="68">
        <v>836059</v>
      </c>
      <c r="C59" s="72"/>
      <c r="D59" s="70"/>
      <c r="E59" s="70"/>
      <c r="F59" s="70"/>
      <c r="G59" s="70"/>
    </row>
    <row r="60" spans="1:8" ht="16">
      <c r="A60" s="70"/>
      <c r="B60" s="68">
        <v>836059</v>
      </c>
      <c r="C60" s="72"/>
      <c r="D60" s="70"/>
      <c r="E60" s="70"/>
      <c r="F60" s="70"/>
      <c r="G60" s="70"/>
    </row>
    <row r="61" spans="1:8" ht="16">
      <c r="A61" s="70"/>
      <c r="B61" s="68">
        <v>836059</v>
      </c>
      <c r="C61" s="72"/>
      <c r="D61" s="70"/>
      <c r="E61" s="70"/>
      <c r="F61" s="70"/>
      <c r="G61" s="70"/>
    </row>
    <row r="62" spans="1:8" ht="16">
      <c r="A62" s="70"/>
      <c r="B62" s="68">
        <v>836059</v>
      </c>
      <c r="C62" s="72"/>
      <c r="D62" s="70"/>
      <c r="E62" s="70"/>
      <c r="F62" s="70"/>
      <c r="G62" s="70"/>
    </row>
    <row r="63" spans="1:8" ht="16">
      <c r="A63" s="70"/>
      <c r="B63" s="68">
        <v>836059</v>
      </c>
      <c r="C63" s="72"/>
      <c r="D63" s="70"/>
      <c r="E63" s="70"/>
      <c r="F63" s="70"/>
      <c r="G63" s="70"/>
    </row>
    <row r="64" spans="1:8" ht="16">
      <c r="A64" s="70"/>
      <c r="B64" s="68">
        <v>836059</v>
      </c>
      <c r="C64" s="72"/>
      <c r="D64" s="70"/>
      <c r="E64" s="70"/>
      <c r="F64" s="70"/>
      <c r="G64" s="70"/>
    </row>
    <row r="65" spans="1:7" ht="16">
      <c r="A65" s="70"/>
      <c r="B65" s="68">
        <v>836059</v>
      </c>
      <c r="C65" s="72"/>
      <c r="D65" s="70"/>
      <c r="E65" s="70"/>
      <c r="F65" s="70"/>
      <c r="G65" s="70"/>
    </row>
    <row r="66" spans="1:7" ht="16">
      <c r="A66" s="70"/>
      <c r="B66" s="68">
        <v>836059</v>
      </c>
      <c r="C66" s="72"/>
      <c r="D66" s="70"/>
      <c r="E66" s="70"/>
      <c r="F66" s="70"/>
      <c r="G66" s="70"/>
    </row>
    <row r="67" spans="1:7" ht="16">
      <c r="A67" s="70"/>
      <c r="B67" s="68">
        <v>836059</v>
      </c>
      <c r="C67" s="72"/>
      <c r="D67" s="70"/>
      <c r="E67" s="70"/>
      <c r="F67" s="70"/>
      <c r="G67" s="70"/>
    </row>
    <row r="68" spans="1:7" ht="16">
      <c r="A68" s="70"/>
      <c r="B68" s="68">
        <v>836059</v>
      </c>
      <c r="C68" s="72"/>
      <c r="D68" s="70"/>
      <c r="E68" s="70"/>
      <c r="F68" s="70"/>
      <c r="G68" s="70"/>
    </row>
    <row r="69" spans="1:7" ht="16">
      <c r="A69" s="70"/>
      <c r="B69" s="68">
        <v>836059</v>
      </c>
      <c r="C69" s="72"/>
      <c r="D69" s="70"/>
      <c r="E69" s="70"/>
      <c r="F69" s="70"/>
      <c r="G69" s="70"/>
    </row>
    <row r="70" spans="1:7" ht="16">
      <c r="A70" s="70"/>
      <c r="B70" s="68">
        <v>836059</v>
      </c>
      <c r="C70" s="72"/>
      <c r="D70" s="70"/>
      <c r="E70" s="70"/>
      <c r="F70" s="70"/>
      <c r="G70" s="70"/>
    </row>
    <row r="71" spans="1:7" ht="16">
      <c r="A71" s="70"/>
      <c r="B71" s="68">
        <v>836059</v>
      </c>
      <c r="C71" s="72"/>
      <c r="D71" s="70"/>
      <c r="E71" s="70"/>
      <c r="F71" s="70"/>
      <c r="G71" s="70"/>
    </row>
    <row r="72" spans="1:7" ht="16">
      <c r="A72" s="70"/>
      <c r="B72" s="68">
        <v>836059</v>
      </c>
      <c r="C72" s="72"/>
      <c r="D72" s="70"/>
      <c r="E72" s="70"/>
      <c r="F72" s="70"/>
      <c r="G72" s="70"/>
    </row>
    <row r="73" spans="1:7" ht="16">
      <c r="A73" s="70"/>
      <c r="B73" s="68">
        <v>836059</v>
      </c>
      <c r="C73" s="72"/>
      <c r="D73" s="70"/>
      <c r="E73" s="70"/>
      <c r="F73" s="70"/>
      <c r="G73" s="70"/>
    </row>
    <row r="74" spans="1:7" ht="16">
      <c r="A74" s="70"/>
      <c r="B74" s="68">
        <v>836059</v>
      </c>
      <c r="C74" s="72"/>
      <c r="D74" s="70"/>
      <c r="E74" s="70"/>
      <c r="F74" s="70"/>
      <c r="G74" s="70"/>
    </row>
    <row r="75" spans="1:7" ht="16">
      <c r="A75" s="70"/>
      <c r="B75" s="68">
        <v>836059</v>
      </c>
      <c r="C75" s="72"/>
      <c r="D75" s="70"/>
      <c r="E75" s="70"/>
      <c r="F75" s="70"/>
      <c r="G75" s="70"/>
    </row>
    <row r="76" spans="1:7" ht="16">
      <c r="A76" s="70"/>
      <c r="B76" s="68">
        <v>836059</v>
      </c>
      <c r="C76" s="72"/>
      <c r="D76" s="70"/>
      <c r="E76" s="70"/>
      <c r="F76" s="70"/>
      <c r="G76" s="70"/>
    </row>
    <row r="77" spans="1:7" ht="16">
      <c r="A77" s="70"/>
      <c r="B77" s="68">
        <v>836059</v>
      </c>
      <c r="C77" s="72"/>
      <c r="D77" s="70"/>
      <c r="E77" s="70"/>
      <c r="F77" s="70"/>
      <c r="G77" s="70"/>
    </row>
    <row r="78" spans="1:7" ht="16">
      <c r="A78" s="70"/>
      <c r="B78" s="68">
        <v>836059</v>
      </c>
      <c r="C78" s="72"/>
      <c r="D78" s="70"/>
      <c r="E78" s="70"/>
      <c r="F78" s="70"/>
      <c r="G78" s="70"/>
    </row>
    <row r="79" spans="1:7" ht="16">
      <c r="A79" s="70"/>
      <c r="B79" s="68">
        <v>836059</v>
      </c>
      <c r="C79" s="72"/>
      <c r="D79" s="70"/>
      <c r="E79" s="70"/>
      <c r="F79" s="70"/>
      <c r="G79" s="70"/>
    </row>
    <row r="80" spans="1:7" ht="16">
      <c r="A80" s="70"/>
      <c r="B80" s="68">
        <v>836059</v>
      </c>
      <c r="C80" s="72"/>
      <c r="D80" s="70"/>
      <c r="E80" s="70"/>
      <c r="F80" s="70"/>
      <c r="G80" s="70"/>
    </row>
    <row r="81" spans="1:7" ht="16">
      <c r="A81" s="70"/>
      <c r="B81" s="68">
        <v>836059</v>
      </c>
      <c r="C81" s="72"/>
      <c r="D81" s="70"/>
      <c r="E81" s="70"/>
      <c r="F81" s="70"/>
      <c r="G81" s="70"/>
    </row>
    <row r="82" spans="1:7" ht="16">
      <c r="A82" s="70"/>
      <c r="B82" s="68">
        <v>836059</v>
      </c>
      <c r="C82" s="72"/>
      <c r="D82" s="70"/>
      <c r="E82" s="70"/>
      <c r="F82" s="70"/>
      <c r="G82" s="70"/>
    </row>
    <row r="83" spans="1:7" ht="16">
      <c r="A83" s="70"/>
      <c r="B83" s="68">
        <v>836059</v>
      </c>
      <c r="C83" s="72"/>
      <c r="D83" s="70"/>
      <c r="E83" s="70"/>
      <c r="F83" s="70"/>
      <c r="G83" s="70"/>
    </row>
    <row r="84" spans="1:7" ht="16">
      <c r="A84" s="70"/>
      <c r="B84" s="68">
        <v>836059</v>
      </c>
      <c r="C84" s="72"/>
      <c r="D84" s="70"/>
      <c r="E84" s="70"/>
      <c r="F84" s="70"/>
      <c r="G84" s="70"/>
    </row>
    <row r="85" spans="1:7" ht="16">
      <c r="A85" s="70"/>
      <c r="B85" s="68">
        <v>836059</v>
      </c>
      <c r="C85" s="72"/>
      <c r="D85" s="70"/>
      <c r="E85" s="70"/>
      <c r="F85" s="70"/>
      <c r="G85" s="70"/>
    </row>
    <row r="86" spans="1:7" ht="16">
      <c r="A86" s="70"/>
      <c r="B86" s="68">
        <v>836059</v>
      </c>
      <c r="C86" s="72"/>
      <c r="D86" s="70"/>
      <c r="E86" s="70"/>
      <c r="F86" s="70"/>
      <c r="G86" s="70"/>
    </row>
    <row r="87" spans="1:7" ht="16">
      <c r="A87" s="70"/>
      <c r="B87" s="68">
        <v>836059</v>
      </c>
      <c r="C87" s="72"/>
      <c r="D87" s="70"/>
      <c r="E87" s="70"/>
      <c r="F87" s="70"/>
      <c r="G87" s="70"/>
    </row>
    <row r="88" spans="1:7" ht="16">
      <c r="A88" s="70"/>
      <c r="B88" s="68">
        <v>836059</v>
      </c>
      <c r="C88" s="72"/>
      <c r="D88" s="70"/>
      <c r="E88" s="70"/>
      <c r="F88" s="70"/>
      <c r="G88" s="70"/>
    </row>
    <row r="89" spans="1:7" ht="16">
      <c r="A89" s="70"/>
      <c r="B89" s="68">
        <v>836059</v>
      </c>
      <c r="C89" s="72"/>
      <c r="D89" s="70"/>
      <c r="E89" s="70"/>
      <c r="F89" s="70"/>
      <c r="G89" s="70"/>
    </row>
    <row r="90" spans="1:7" ht="16">
      <c r="A90" s="70"/>
      <c r="B90" s="68">
        <v>836059</v>
      </c>
      <c r="C90" s="72"/>
      <c r="D90" s="70"/>
      <c r="E90" s="70"/>
      <c r="F90" s="70"/>
      <c r="G90" s="70"/>
    </row>
    <row r="91" spans="1:7" ht="16">
      <c r="A91" s="70"/>
      <c r="B91" s="68">
        <v>836059</v>
      </c>
      <c r="C91" s="72"/>
      <c r="D91" s="70"/>
      <c r="E91" s="70"/>
      <c r="F91" s="70"/>
      <c r="G91" s="70"/>
    </row>
    <row r="92" spans="1:7" ht="16">
      <c r="A92" s="70"/>
      <c r="B92" s="68">
        <v>836059</v>
      </c>
      <c r="C92" s="72"/>
      <c r="D92" s="70"/>
      <c r="E92" s="70"/>
      <c r="F92" s="70"/>
      <c r="G92" s="70"/>
    </row>
    <row r="93" spans="1:7" ht="16">
      <c r="A93" s="70"/>
      <c r="B93" s="68">
        <v>836059</v>
      </c>
      <c r="C93" s="72"/>
      <c r="D93" s="70"/>
      <c r="E93" s="70"/>
      <c r="F93" s="70"/>
      <c r="G93" s="70"/>
    </row>
    <row r="94" spans="1:7" ht="16">
      <c r="A94" s="70"/>
      <c r="B94" s="68">
        <v>836059</v>
      </c>
      <c r="C94" s="72"/>
      <c r="D94" s="70"/>
      <c r="E94" s="70"/>
      <c r="F94" s="70"/>
      <c r="G94" s="70"/>
    </row>
    <row r="95" spans="1:7" ht="16">
      <c r="A95" s="70"/>
      <c r="B95" s="68">
        <v>836059</v>
      </c>
      <c r="C95" s="72"/>
      <c r="D95" s="70"/>
      <c r="E95" s="70"/>
      <c r="F95" s="70"/>
      <c r="G95" s="70"/>
    </row>
    <row r="96" spans="1:7" ht="16">
      <c r="A96" s="70"/>
      <c r="B96" s="68">
        <v>836059</v>
      </c>
      <c r="C96" s="72"/>
      <c r="D96" s="70"/>
      <c r="E96" s="70"/>
      <c r="F96" s="70"/>
      <c r="G96" s="70"/>
    </row>
    <row r="97" spans="1:7" ht="16">
      <c r="A97" s="70"/>
      <c r="B97" s="68">
        <v>836059</v>
      </c>
      <c r="C97" s="72"/>
      <c r="D97" s="70"/>
      <c r="E97" s="70"/>
      <c r="F97" s="70"/>
      <c r="G97" s="70"/>
    </row>
    <row r="98" spans="1:7" ht="16">
      <c r="A98" s="70"/>
      <c r="B98" s="68">
        <v>836059</v>
      </c>
      <c r="C98" s="72"/>
      <c r="D98" s="70"/>
      <c r="E98" s="70"/>
      <c r="F98" s="70"/>
      <c r="G98" s="70"/>
    </row>
    <row r="99" spans="1:7" ht="16">
      <c r="A99" s="70"/>
      <c r="B99" s="68">
        <v>836059</v>
      </c>
      <c r="C99" s="72"/>
      <c r="D99" s="70"/>
      <c r="E99" s="70"/>
      <c r="F99" s="70"/>
      <c r="G99" s="70"/>
    </row>
    <row r="100" spans="1:7" ht="16">
      <c r="A100" s="70"/>
      <c r="B100" s="68">
        <v>836059</v>
      </c>
      <c r="C100" s="72"/>
      <c r="D100" s="70"/>
      <c r="E100" s="70"/>
      <c r="F100" s="70"/>
      <c r="G100" s="70"/>
    </row>
    <row r="101" spans="1:7" ht="16">
      <c r="A101" s="70"/>
      <c r="B101" s="68">
        <v>836059</v>
      </c>
      <c r="C101" s="72"/>
      <c r="D101" s="70"/>
      <c r="E101" s="70"/>
      <c r="F101" s="70"/>
      <c r="G101" s="70"/>
    </row>
    <row r="102" spans="1:7" ht="16">
      <c r="A102" s="70"/>
      <c r="B102" s="68">
        <v>836059</v>
      </c>
      <c r="C102" s="72"/>
      <c r="D102" s="70"/>
      <c r="E102" s="70"/>
      <c r="F102" s="70"/>
      <c r="G102" s="70"/>
    </row>
    <row r="103" spans="1:7" ht="16">
      <c r="A103" s="70"/>
      <c r="B103" s="68">
        <v>836059</v>
      </c>
      <c r="C103" s="72"/>
      <c r="D103" s="70"/>
      <c r="E103" s="70"/>
      <c r="F103" s="70"/>
      <c r="G103" s="70"/>
    </row>
    <row r="104" spans="1:7" ht="16">
      <c r="A104" s="70"/>
      <c r="B104" s="68">
        <v>836059</v>
      </c>
      <c r="C104" s="72"/>
      <c r="D104" s="70"/>
      <c r="E104" s="70"/>
      <c r="F104" s="70"/>
      <c r="G104" s="70"/>
    </row>
    <row r="105" spans="1:7" ht="16">
      <c r="A105" s="70"/>
      <c r="B105" s="68">
        <v>836059</v>
      </c>
      <c r="C105" s="72"/>
      <c r="D105" s="70"/>
      <c r="E105" s="70"/>
      <c r="F105" s="70"/>
      <c r="G105" s="70"/>
    </row>
    <row r="106" spans="1:7" ht="16">
      <c r="A106" s="70"/>
      <c r="B106" s="68">
        <v>836059</v>
      </c>
      <c r="C106" s="72"/>
      <c r="D106" s="70"/>
      <c r="E106" s="70"/>
      <c r="F106" s="70"/>
      <c r="G106" s="70"/>
    </row>
    <row r="107" spans="1:7" ht="16">
      <c r="A107" s="70"/>
      <c r="B107" s="68">
        <v>836059</v>
      </c>
      <c r="C107" s="72"/>
      <c r="D107" s="70"/>
      <c r="E107" s="70"/>
      <c r="F107" s="70"/>
      <c r="G107" s="70"/>
    </row>
    <row r="108" spans="1:7" ht="16">
      <c r="A108" s="70"/>
      <c r="B108" s="68">
        <v>836059</v>
      </c>
      <c r="C108" s="72"/>
      <c r="D108" s="70"/>
      <c r="E108" s="70"/>
      <c r="F108" s="70"/>
      <c r="G108" s="70"/>
    </row>
    <row r="109" spans="1:7" ht="16">
      <c r="A109" s="70"/>
      <c r="B109" s="68">
        <v>836059</v>
      </c>
      <c r="C109" s="72"/>
      <c r="D109" s="70"/>
      <c r="E109" s="70"/>
      <c r="F109" s="70"/>
      <c r="G109" s="70"/>
    </row>
    <row r="110" spans="1:7" ht="16">
      <c r="A110" s="70"/>
      <c r="B110" s="68">
        <v>836059</v>
      </c>
      <c r="C110" s="72"/>
      <c r="D110" s="70"/>
      <c r="E110" s="70"/>
      <c r="F110" s="70"/>
      <c r="G110" s="70"/>
    </row>
    <row r="111" spans="1:7" ht="16">
      <c r="A111" s="70"/>
      <c r="B111" s="68">
        <v>836059</v>
      </c>
      <c r="C111" s="72"/>
      <c r="D111" s="70"/>
      <c r="E111" s="70"/>
      <c r="F111" s="70"/>
      <c r="G111" s="70"/>
    </row>
    <row r="112" spans="1:7" ht="16">
      <c r="A112" s="70"/>
      <c r="B112" s="68">
        <v>836059</v>
      </c>
      <c r="C112" s="72"/>
      <c r="D112" s="70"/>
      <c r="E112" s="70"/>
      <c r="F112" s="70"/>
      <c r="G112" s="70"/>
    </row>
    <row r="113" spans="1:7" ht="16">
      <c r="A113" s="70"/>
      <c r="B113" s="68">
        <v>836059</v>
      </c>
      <c r="C113" s="72"/>
      <c r="D113" s="70"/>
      <c r="E113" s="70"/>
      <c r="F113" s="70"/>
      <c r="G113" s="70"/>
    </row>
    <row r="114" spans="1:7" ht="16">
      <c r="A114" s="70"/>
      <c r="B114" s="68">
        <v>836059</v>
      </c>
      <c r="C114" s="72"/>
      <c r="D114" s="70"/>
      <c r="E114" s="70"/>
      <c r="F114" s="70"/>
      <c r="G114" s="70"/>
    </row>
    <row r="115" spans="1:7" ht="16">
      <c r="A115" s="70"/>
      <c r="B115" s="68">
        <v>836059</v>
      </c>
      <c r="C115" s="72"/>
      <c r="D115" s="70"/>
      <c r="E115" s="70"/>
      <c r="F115" s="70"/>
      <c r="G115" s="70"/>
    </row>
    <row r="116" spans="1:7" ht="16">
      <c r="A116" s="70"/>
      <c r="B116" s="68">
        <v>836059</v>
      </c>
      <c r="C116" s="72"/>
      <c r="D116" s="70"/>
      <c r="E116" s="70"/>
      <c r="F116" s="70"/>
      <c r="G116" s="70"/>
    </row>
    <row r="117" spans="1:7" ht="16">
      <c r="A117" s="70"/>
      <c r="B117" s="68">
        <v>836059</v>
      </c>
      <c r="C117" s="72"/>
      <c r="D117" s="70"/>
      <c r="E117" s="70"/>
      <c r="F117" s="70"/>
      <c r="G117" s="70"/>
    </row>
    <row r="118" spans="1:7" ht="16">
      <c r="A118" s="70"/>
      <c r="B118" s="68">
        <v>836059</v>
      </c>
      <c r="C118" s="72"/>
      <c r="D118" s="70"/>
      <c r="E118" s="70"/>
      <c r="F118" s="70"/>
      <c r="G118" s="70"/>
    </row>
    <row r="119" spans="1:7" ht="16">
      <c r="A119" s="70"/>
      <c r="B119" s="68">
        <v>836059</v>
      </c>
      <c r="C119" s="72"/>
      <c r="D119" s="70"/>
      <c r="E119" s="70"/>
      <c r="F119" s="70"/>
      <c r="G119" s="70"/>
    </row>
    <row r="120" spans="1:7" ht="16">
      <c r="A120" s="70"/>
      <c r="B120" s="68">
        <v>836059</v>
      </c>
      <c r="C120" s="72"/>
      <c r="D120" s="70"/>
      <c r="E120" s="70"/>
      <c r="F120" s="70"/>
      <c r="G120" s="70"/>
    </row>
    <row r="121" spans="1:7" ht="16">
      <c r="A121" s="70"/>
      <c r="B121" s="68">
        <v>836059</v>
      </c>
      <c r="C121" s="72"/>
      <c r="D121" s="70"/>
      <c r="E121" s="70"/>
      <c r="F121" s="70"/>
      <c r="G121" s="70"/>
    </row>
    <row r="122" spans="1:7" ht="16">
      <c r="A122" s="70"/>
      <c r="B122" s="68">
        <v>836059</v>
      </c>
      <c r="C122" s="72"/>
      <c r="D122" s="70"/>
      <c r="E122" s="70"/>
      <c r="F122" s="70"/>
      <c r="G122" s="70"/>
    </row>
    <row r="123" spans="1:7" ht="16">
      <c r="A123" s="70"/>
      <c r="B123" s="68">
        <v>836059</v>
      </c>
      <c r="C123" s="72"/>
      <c r="D123" s="70"/>
      <c r="E123" s="70"/>
      <c r="F123" s="70"/>
      <c r="G123" s="70"/>
    </row>
    <row r="124" spans="1:7" ht="16">
      <c r="A124" s="70"/>
      <c r="B124" s="68">
        <v>836059</v>
      </c>
      <c r="C124" s="72"/>
      <c r="D124" s="70"/>
      <c r="E124" s="70"/>
      <c r="F124" s="70"/>
      <c r="G124" s="70"/>
    </row>
    <row r="125" spans="1:7" ht="16">
      <c r="A125" s="70"/>
      <c r="B125" s="68">
        <v>836059</v>
      </c>
      <c r="C125" s="72"/>
      <c r="D125" s="70"/>
      <c r="E125" s="70"/>
      <c r="F125" s="70"/>
      <c r="G125" s="70"/>
    </row>
    <row r="126" spans="1:7" ht="16">
      <c r="A126" s="70"/>
      <c r="B126" s="68">
        <v>836059</v>
      </c>
      <c r="C126" s="72"/>
      <c r="D126" s="70"/>
      <c r="E126" s="70"/>
      <c r="F126" s="70"/>
      <c r="G126" s="70"/>
    </row>
    <row r="127" spans="1:7" ht="16">
      <c r="A127" s="70"/>
      <c r="B127" s="68">
        <v>836059</v>
      </c>
      <c r="C127" s="72"/>
      <c r="D127" s="70"/>
      <c r="E127" s="70"/>
      <c r="F127" s="70"/>
      <c r="G127" s="70"/>
    </row>
    <row r="128" spans="1:7" ht="16">
      <c r="A128" s="70"/>
      <c r="B128" s="68">
        <v>836059</v>
      </c>
      <c r="C128" s="72"/>
      <c r="D128" s="70"/>
      <c r="E128" s="70"/>
      <c r="F128" s="70"/>
      <c r="G128" s="70"/>
    </row>
    <row r="129" spans="1:7" ht="16">
      <c r="A129" s="70"/>
      <c r="B129" s="68">
        <v>836059</v>
      </c>
      <c r="C129" s="72"/>
      <c r="D129" s="70"/>
      <c r="E129" s="70"/>
      <c r="F129" s="70"/>
      <c r="G129" s="70"/>
    </row>
    <row r="130" spans="1:7" ht="16">
      <c r="A130" s="70"/>
      <c r="B130" s="68">
        <v>836059</v>
      </c>
      <c r="C130" s="72"/>
      <c r="D130" s="70"/>
      <c r="E130" s="70"/>
      <c r="F130" s="70"/>
      <c r="G130" s="70"/>
    </row>
    <row r="131" spans="1:7" ht="16">
      <c r="A131" s="70"/>
      <c r="B131" s="68">
        <v>836059</v>
      </c>
      <c r="C131" s="72"/>
      <c r="D131" s="70"/>
      <c r="E131" s="70"/>
      <c r="F131" s="70"/>
      <c r="G131" s="70"/>
    </row>
    <row r="132" spans="1:7" ht="16">
      <c r="A132" s="70"/>
      <c r="B132" s="68">
        <v>836059</v>
      </c>
      <c r="C132" s="72"/>
      <c r="D132" s="70"/>
      <c r="E132" s="70"/>
      <c r="F132" s="70"/>
      <c r="G132" s="70"/>
    </row>
    <row r="133" spans="1:7" ht="16">
      <c r="B133" s="68">
        <v>836059</v>
      </c>
    </row>
    <row r="134" spans="1:7" ht="16">
      <c r="B134" s="68">
        <v>836059</v>
      </c>
    </row>
    <row r="135" spans="1:7" ht="16">
      <c r="B135" s="68">
        <v>836059</v>
      </c>
    </row>
    <row r="136" spans="1:7" ht="16">
      <c r="B136" s="68">
        <v>836059</v>
      </c>
    </row>
    <row r="137" spans="1:7" ht="16">
      <c r="B137" s="68">
        <v>836059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14" workbookViewId="0">
      <selection activeCell="G11" sqref="G11:G12"/>
    </sheetView>
  </sheetViews>
  <sheetFormatPr baseColWidth="10" defaultRowHeight="16" x14ac:dyDescent="0"/>
  <cols>
    <col min="1" max="1" width="31.83203125" style="1" customWidth="1"/>
    <col min="2" max="2" width="27.83203125" style="1" customWidth="1"/>
    <col min="3" max="3" width="22.83203125" style="1" customWidth="1"/>
    <col min="4" max="4" width="32.5" style="1" customWidth="1"/>
    <col min="5" max="5" width="48.6640625" style="1" customWidth="1"/>
    <col min="6" max="6" width="20.5" style="1" customWidth="1"/>
    <col min="7" max="16384" width="10.83203125" style="1"/>
  </cols>
  <sheetData>
    <row r="1" spans="1:7">
      <c r="A1" s="20" t="s">
        <v>52</v>
      </c>
      <c r="B1" s="21" t="s">
        <v>53</v>
      </c>
      <c r="C1" s="3" t="s">
        <v>59</v>
      </c>
      <c r="D1" s="21" t="s">
        <v>60</v>
      </c>
      <c r="E1" s="20" t="s">
        <v>58</v>
      </c>
      <c r="F1" s="21" t="str">
        <f>'House of Reps. Apportionment'!C1</f>
        <v xml:space="preserve">Number of Reps. (x) </v>
      </c>
      <c r="G1" s="21" t="s">
        <v>64</v>
      </c>
    </row>
    <row r="2" spans="1:7" s="39" customFormat="1">
      <c r="A2" s="33" t="s">
        <v>0</v>
      </c>
      <c r="B2" s="34">
        <v>4779736</v>
      </c>
      <c r="C2" s="35">
        <v>7</v>
      </c>
      <c r="D2" s="36">
        <f>C2*B56</f>
        <v>4961561.8818181818</v>
      </c>
      <c r="E2" s="37">
        <f>B2-D2</f>
        <v>-181825.88181818184</v>
      </c>
      <c r="F2" s="2">
        <f>'House of Reps. Apportionment'!C2</f>
        <v>7</v>
      </c>
      <c r="G2" s="41" t="b">
        <f>C2=F2</f>
        <v>1</v>
      </c>
    </row>
    <row r="3" spans="1:7">
      <c r="A3" s="9" t="s">
        <v>1</v>
      </c>
      <c r="B3" s="12">
        <v>710231</v>
      </c>
      <c r="C3" s="14">
        <v>1</v>
      </c>
      <c r="D3" s="15">
        <f>C3*B56</f>
        <v>708794.55454545456</v>
      </c>
      <c r="E3" s="16">
        <f t="shared" ref="E3:E52" si="0">B3-D3</f>
        <v>1436.4454545454355</v>
      </c>
      <c r="F3" s="2">
        <f>'House of Reps. Apportionment'!C3</f>
        <v>1</v>
      </c>
      <c r="G3" s="41" t="b">
        <f t="shared" ref="G3:G52" si="1">C3=F3</f>
        <v>1</v>
      </c>
    </row>
    <row r="4" spans="1:7">
      <c r="A4" s="9" t="s">
        <v>2</v>
      </c>
      <c r="B4" s="12">
        <v>6392017</v>
      </c>
      <c r="C4" s="14">
        <v>9</v>
      </c>
      <c r="D4" s="15">
        <f>C4*B56</f>
        <v>6379150.9909090912</v>
      </c>
      <c r="E4" s="16">
        <f t="shared" si="0"/>
        <v>12866.009090908803</v>
      </c>
      <c r="F4" s="2">
        <f>'House of Reps. Apportionment'!C4</f>
        <v>9</v>
      </c>
      <c r="G4" s="41" t="b">
        <f t="shared" si="1"/>
        <v>1</v>
      </c>
    </row>
    <row r="5" spans="1:7">
      <c r="A5" s="9" t="s">
        <v>3</v>
      </c>
      <c r="B5" s="12">
        <v>2915918</v>
      </c>
      <c r="C5" s="14">
        <v>4</v>
      </c>
      <c r="D5" s="15">
        <f>C5*B56</f>
        <v>2835178.2181818183</v>
      </c>
      <c r="E5" s="16">
        <f t="shared" si="0"/>
        <v>80739.781818181742</v>
      </c>
      <c r="F5" s="2">
        <f>'House of Reps. Apportionment'!C5</f>
        <v>4</v>
      </c>
      <c r="G5" s="41" t="b">
        <f t="shared" si="1"/>
        <v>1</v>
      </c>
    </row>
    <row r="6" spans="1:7" s="39" customFormat="1">
      <c r="A6" s="33" t="s">
        <v>4</v>
      </c>
      <c r="B6" s="34">
        <v>37253956</v>
      </c>
      <c r="C6" s="35">
        <v>53</v>
      </c>
      <c r="D6" s="36">
        <f>C6*B56</f>
        <v>37566111.390909091</v>
      </c>
      <c r="E6" s="37">
        <f t="shared" si="0"/>
        <v>-312155.39090909064</v>
      </c>
      <c r="F6" s="2">
        <f>'House of Reps. Apportionment'!C6</f>
        <v>53</v>
      </c>
      <c r="G6" s="41" t="b">
        <f t="shared" si="1"/>
        <v>1</v>
      </c>
    </row>
    <row r="7" spans="1:7">
      <c r="A7" s="9" t="s">
        <v>5</v>
      </c>
      <c r="B7" s="12">
        <v>5029196</v>
      </c>
      <c r="C7" s="14">
        <v>7</v>
      </c>
      <c r="D7" s="15">
        <f>C7*B56</f>
        <v>4961561.8818181818</v>
      </c>
      <c r="E7" s="16">
        <f t="shared" si="0"/>
        <v>67634.118181818165</v>
      </c>
      <c r="F7" s="2">
        <f>'House of Reps. Apportionment'!C7</f>
        <v>7</v>
      </c>
      <c r="G7" s="41" t="b">
        <f t="shared" si="1"/>
        <v>1</v>
      </c>
    </row>
    <row r="8" spans="1:7">
      <c r="A8" s="9" t="s">
        <v>6</v>
      </c>
      <c r="B8" s="12">
        <v>3574097</v>
      </c>
      <c r="C8" s="14">
        <v>5</v>
      </c>
      <c r="D8" s="15">
        <f>C8*B56</f>
        <v>3543972.7727272729</v>
      </c>
      <c r="E8" s="16">
        <f t="shared" si="0"/>
        <v>30124.227272727061</v>
      </c>
      <c r="F8" s="2">
        <f>'House of Reps. Apportionment'!C8</f>
        <v>5</v>
      </c>
      <c r="G8" s="41" t="b">
        <f t="shared" si="1"/>
        <v>1</v>
      </c>
    </row>
    <row r="9" spans="1:7">
      <c r="A9" s="9" t="s">
        <v>7</v>
      </c>
      <c r="B9" s="12">
        <v>897934</v>
      </c>
      <c r="C9" s="14">
        <v>1</v>
      </c>
      <c r="D9" s="15">
        <f>C9*B56</f>
        <v>708794.55454545456</v>
      </c>
      <c r="E9" s="16">
        <f t="shared" si="0"/>
        <v>189139.44545454544</v>
      </c>
      <c r="F9" s="2">
        <f>'House of Reps. Apportionment'!C9</f>
        <v>1</v>
      </c>
      <c r="G9" s="41" t="b">
        <f t="shared" si="1"/>
        <v>1</v>
      </c>
    </row>
    <row r="10" spans="1:7" s="39" customFormat="1">
      <c r="A10" s="33" t="s">
        <v>8</v>
      </c>
      <c r="B10" s="34">
        <v>18801310</v>
      </c>
      <c r="C10" s="35">
        <v>27</v>
      </c>
      <c r="D10" s="36">
        <f>C10*B56</f>
        <v>19137452.972727273</v>
      </c>
      <c r="E10" s="37">
        <f t="shared" si="0"/>
        <v>-336142.97272727266</v>
      </c>
      <c r="F10" s="2">
        <f>'House of Reps. Apportionment'!C10</f>
        <v>27</v>
      </c>
      <c r="G10" s="41" t="b">
        <f t="shared" si="1"/>
        <v>1</v>
      </c>
    </row>
    <row r="11" spans="1:7" s="39" customFormat="1">
      <c r="A11" s="33" t="s">
        <v>9</v>
      </c>
      <c r="B11" s="34">
        <v>9687653</v>
      </c>
      <c r="C11" s="35">
        <v>14</v>
      </c>
      <c r="D11" s="36">
        <f>C11*B56</f>
        <v>9923123.7636363637</v>
      </c>
      <c r="E11" s="37">
        <f t="shared" si="0"/>
        <v>-235470.76363636367</v>
      </c>
      <c r="F11" s="2">
        <f>'House of Reps. Apportionment'!C11</f>
        <v>14</v>
      </c>
      <c r="G11" s="41" t="b">
        <f t="shared" si="1"/>
        <v>1</v>
      </c>
    </row>
    <row r="12" spans="1:7" s="39" customFormat="1">
      <c r="A12" s="33" t="s">
        <v>10</v>
      </c>
      <c r="B12" s="34">
        <v>1360301</v>
      </c>
      <c r="C12" s="35">
        <v>2</v>
      </c>
      <c r="D12" s="36">
        <f>C12*B56</f>
        <v>1417589.1090909091</v>
      </c>
      <c r="E12" s="37">
        <f t="shared" si="0"/>
        <v>-57288.109090909129</v>
      </c>
      <c r="F12" s="2">
        <f>'House of Reps. Apportionment'!C12</f>
        <v>2</v>
      </c>
      <c r="G12" s="41" t="b">
        <f t="shared" si="1"/>
        <v>1</v>
      </c>
    </row>
    <row r="13" spans="1:7">
      <c r="A13" s="9" t="s">
        <v>11</v>
      </c>
      <c r="B13" s="12">
        <v>1567582</v>
      </c>
      <c r="C13" s="14">
        <v>2</v>
      </c>
      <c r="D13" s="15">
        <f>C13*B56</f>
        <v>1417589.1090909091</v>
      </c>
      <c r="E13" s="16">
        <f t="shared" si="0"/>
        <v>149992.89090909087</v>
      </c>
      <c r="F13" s="2">
        <f>'House of Reps. Apportionment'!C13</f>
        <v>2</v>
      </c>
      <c r="G13" s="41" t="b">
        <f t="shared" si="1"/>
        <v>1</v>
      </c>
    </row>
    <row r="14" spans="1:7">
      <c r="A14" s="9" t="s">
        <v>49</v>
      </c>
      <c r="B14" s="12">
        <v>12830632</v>
      </c>
      <c r="C14" s="14">
        <v>18</v>
      </c>
      <c r="D14" s="15">
        <f>C14*B56</f>
        <v>12758301.981818182</v>
      </c>
      <c r="E14" s="16">
        <f t="shared" si="0"/>
        <v>72330.018181817606</v>
      </c>
      <c r="F14" s="2">
        <f>'House of Reps. Apportionment'!C14</f>
        <v>18</v>
      </c>
      <c r="G14" s="41" t="b">
        <f t="shared" si="1"/>
        <v>1</v>
      </c>
    </row>
    <row r="15" spans="1:7">
      <c r="A15" s="9" t="s">
        <v>12</v>
      </c>
      <c r="B15" s="12">
        <v>6483802</v>
      </c>
      <c r="C15" s="14">
        <v>9</v>
      </c>
      <c r="D15" s="15">
        <f>C15*B56</f>
        <v>6379150.9909090912</v>
      </c>
      <c r="E15" s="16">
        <f t="shared" si="0"/>
        <v>104651.0090909088</v>
      </c>
      <c r="F15" s="2">
        <f>'House of Reps. Apportionment'!C15</f>
        <v>9</v>
      </c>
      <c r="G15" s="41" t="b">
        <f t="shared" si="1"/>
        <v>1</v>
      </c>
    </row>
    <row r="16" spans="1:7">
      <c r="A16" s="9" t="s">
        <v>13</v>
      </c>
      <c r="B16" s="12">
        <v>3046355</v>
      </c>
      <c r="C16" s="14">
        <v>4</v>
      </c>
      <c r="D16" s="15">
        <f>C16*B56</f>
        <v>2835178.2181818183</v>
      </c>
      <c r="E16" s="16">
        <f t="shared" si="0"/>
        <v>211176.78181818174</v>
      </c>
      <c r="F16" s="2">
        <f>'House of Reps. Apportionment'!C16</f>
        <v>4</v>
      </c>
      <c r="G16" s="41" t="b">
        <f t="shared" si="1"/>
        <v>1</v>
      </c>
    </row>
    <row r="17" spans="1:7">
      <c r="A17" s="9" t="s">
        <v>14</v>
      </c>
      <c r="B17" s="12">
        <v>2853118</v>
      </c>
      <c r="C17" s="14">
        <v>4</v>
      </c>
      <c r="D17" s="15">
        <f>C17*B56</f>
        <v>2835178.2181818183</v>
      </c>
      <c r="E17" s="16">
        <f t="shared" si="0"/>
        <v>17939.781818181742</v>
      </c>
      <c r="F17" s="2">
        <f>'House of Reps. Apportionment'!C17</f>
        <v>4</v>
      </c>
      <c r="G17" s="41" t="b">
        <f t="shared" si="1"/>
        <v>1</v>
      </c>
    </row>
    <row r="18" spans="1:7">
      <c r="A18" s="9" t="s">
        <v>15</v>
      </c>
      <c r="B18" s="12">
        <v>4339367</v>
      </c>
      <c r="C18" s="14">
        <v>6</v>
      </c>
      <c r="D18" s="15">
        <f>C18*B56</f>
        <v>4252767.3272727272</v>
      </c>
      <c r="E18" s="16">
        <f t="shared" si="0"/>
        <v>86599.672727272846</v>
      </c>
      <c r="F18" s="2">
        <f>'House of Reps. Apportionment'!C18</f>
        <v>6</v>
      </c>
      <c r="G18" s="41" t="b">
        <f t="shared" si="1"/>
        <v>1</v>
      </c>
    </row>
    <row r="19" spans="1:7">
      <c r="A19" s="9" t="s">
        <v>16</v>
      </c>
      <c r="B19" s="12">
        <v>4533372</v>
      </c>
      <c r="C19" s="14">
        <v>6</v>
      </c>
      <c r="D19" s="15">
        <f>C19*B56</f>
        <v>4252767.3272727272</v>
      </c>
      <c r="E19" s="16">
        <f t="shared" si="0"/>
        <v>280604.67272727285</v>
      </c>
      <c r="F19" s="2">
        <f>'House of Reps. Apportionment'!C19</f>
        <v>6</v>
      </c>
      <c r="G19" s="41" t="b">
        <f t="shared" si="1"/>
        <v>1</v>
      </c>
    </row>
    <row r="20" spans="1:7" s="39" customFormat="1">
      <c r="A20" s="33" t="s">
        <v>17</v>
      </c>
      <c r="B20" s="34">
        <v>1328361</v>
      </c>
      <c r="C20" s="35">
        <v>2</v>
      </c>
      <c r="D20" s="36">
        <f>C20*B56</f>
        <v>1417589.1090909091</v>
      </c>
      <c r="E20" s="37">
        <f t="shared" si="0"/>
        <v>-89228.109090909129</v>
      </c>
      <c r="F20" s="2">
        <f>'House of Reps. Apportionment'!C20</f>
        <v>2</v>
      </c>
      <c r="G20" s="41" t="b">
        <f t="shared" si="1"/>
        <v>1</v>
      </c>
    </row>
    <row r="21" spans="1:7">
      <c r="A21" s="9" t="s">
        <v>18</v>
      </c>
      <c r="B21" s="12">
        <v>5773552</v>
      </c>
      <c r="C21" s="14">
        <v>8</v>
      </c>
      <c r="D21" s="15">
        <f>C21*B56</f>
        <v>5670356.4363636365</v>
      </c>
      <c r="E21" s="16">
        <f t="shared" si="0"/>
        <v>103195.56363636348</v>
      </c>
      <c r="F21" s="2">
        <f>'House of Reps. Apportionment'!C21</f>
        <v>8</v>
      </c>
      <c r="G21" s="41" t="b">
        <f t="shared" si="1"/>
        <v>1</v>
      </c>
    </row>
    <row r="22" spans="1:7">
      <c r="A22" s="9" t="s">
        <v>19</v>
      </c>
      <c r="B22" s="12">
        <v>6547629</v>
      </c>
      <c r="C22" s="14">
        <v>9</v>
      </c>
      <c r="D22" s="15">
        <f>C22*B56</f>
        <v>6379150.9909090912</v>
      </c>
      <c r="E22" s="16">
        <f t="shared" si="0"/>
        <v>168478.0090909088</v>
      </c>
      <c r="F22" s="2">
        <f>'House of Reps. Apportionment'!C22</f>
        <v>9</v>
      </c>
      <c r="G22" s="41" t="b">
        <f t="shared" si="1"/>
        <v>1</v>
      </c>
    </row>
    <row r="23" spans="1:7" s="39" customFormat="1">
      <c r="A23" s="33" t="s">
        <v>20</v>
      </c>
      <c r="B23" s="34">
        <v>9883640</v>
      </c>
      <c r="C23" s="35">
        <v>14</v>
      </c>
      <c r="D23" s="36">
        <f>C23*B56</f>
        <v>9923123.7636363637</v>
      </c>
      <c r="E23" s="37">
        <f t="shared" si="0"/>
        <v>-39483.76363636367</v>
      </c>
      <c r="F23" s="2">
        <f>'House of Reps. Apportionment'!C23</f>
        <v>14</v>
      </c>
      <c r="G23" s="41" t="b">
        <f t="shared" si="1"/>
        <v>1</v>
      </c>
    </row>
    <row r="24" spans="1:7" s="39" customFormat="1">
      <c r="A24" s="33" t="s">
        <v>21</v>
      </c>
      <c r="B24" s="34">
        <v>5303925</v>
      </c>
      <c r="C24" s="35">
        <v>8</v>
      </c>
      <c r="D24" s="36">
        <f>C24*B56</f>
        <v>5670356.4363636365</v>
      </c>
      <c r="E24" s="37">
        <f t="shared" si="0"/>
        <v>-366431.43636363652</v>
      </c>
      <c r="F24" s="2">
        <f>'House of Reps. Apportionment'!C24</f>
        <v>8</v>
      </c>
      <c r="G24" s="41" t="b">
        <f t="shared" si="1"/>
        <v>1</v>
      </c>
    </row>
    <row r="25" spans="1:7">
      <c r="A25" s="9" t="s">
        <v>22</v>
      </c>
      <c r="B25" s="12">
        <v>2967297</v>
      </c>
      <c r="C25" s="14">
        <v>4</v>
      </c>
      <c r="D25" s="15">
        <f>C25*B56</f>
        <v>2835178.2181818183</v>
      </c>
      <c r="E25" s="16">
        <f t="shared" si="0"/>
        <v>132118.78181818174</v>
      </c>
      <c r="F25" s="2">
        <f>'House of Reps. Apportionment'!C25</f>
        <v>4</v>
      </c>
      <c r="G25" s="41" t="b">
        <f t="shared" si="1"/>
        <v>1</v>
      </c>
    </row>
    <row r="26" spans="1:7">
      <c r="A26" s="9" t="s">
        <v>23</v>
      </c>
      <c r="B26" s="12">
        <v>5988927</v>
      </c>
      <c r="C26" s="14">
        <v>8</v>
      </c>
      <c r="D26" s="15">
        <f>C26*B56</f>
        <v>5670356.4363636365</v>
      </c>
      <c r="E26" s="16">
        <f t="shared" si="0"/>
        <v>318570.56363636348</v>
      </c>
      <c r="F26" s="2">
        <f>'House of Reps. Apportionment'!C26</f>
        <v>8</v>
      </c>
      <c r="G26" s="41" t="b">
        <f t="shared" si="1"/>
        <v>1</v>
      </c>
    </row>
    <row r="27" spans="1:7">
      <c r="A27" s="9" t="s">
        <v>24</v>
      </c>
      <c r="B27" s="12">
        <v>989415</v>
      </c>
      <c r="C27" s="14">
        <v>1</v>
      </c>
      <c r="D27" s="15">
        <f>C27*B56</f>
        <v>708794.55454545456</v>
      </c>
      <c r="E27" s="16">
        <f t="shared" si="0"/>
        <v>280620.44545454544</v>
      </c>
      <c r="F27" s="2">
        <f>'House of Reps. Apportionment'!C27</f>
        <v>1</v>
      </c>
      <c r="G27" s="41" t="b">
        <f t="shared" si="1"/>
        <v>1</v>
      </c>
    </row>
    <row r="28" spans="1:7" s="39" customFormat="1">
      <c r="A28" s="33" t="s">
        <v>25</v>
      </c>
      <c r="B28" s="34">
        <v>1826341</v>
      </c>
      <c r="C28" s="35">
        <v>3</v>
      </c>
      <c r="D28" s="36">
        <f>C28*B56</f>
        <v>2126383.6636363636</v>
      </c>
      <c r="E28" s="37">
        <f t="shared" si="0"/>
        <v>-300042.66363636358</v>
      </c>
      <c r="F28" s="2">
        <f>'House of Reps. Apportionment'!C28</f>
        <v>3</v>
      </c>
      <c r="G28" s="41" t="b">
        <f t="shared" si="1"/>
        <v>1</v>
      </c>
    </row>
    <row r="29" spans="1:7" s="39" customFormat="1">
      <c r="A29" s="33" t="s">
        <v>26</v>
      </c>
      <c r="B29" s="34">
        <v>2700551</v>
      </c>
      <c r="C29" s="35">
        <v>4</v>
      </c>
      <c r="D29" s="36">
        <f>C29*B56</f>
        <v>2835178.2181818183</v>
      </c>
      <c r="E29" s="37">
        <f t="shared" si="0"/>
        <v>-134627.21818181826</v>
      </c>
      <c r="F29" s="2">
        <f>'House of Reps. Apportionment'!C29</f>
        <v>4</v>
      </c>
      <c r="G29" s="41" t="b">
        <f t="shared" si="1"/>
        <v>1</v>
      </c>
    </row>
    <row r="30" spans="1:7" s="39" customFormat="1">
      <c r="A30" s="33" t="s">
        <v>27</v>
      </c>
      <c r="B30" s="34">
        <v>1316470</v>
      </c>
      <c r="C30" s="35">
        <v>2</v>
      </c>
      <c r="D30" s="36">
        <f>C30*B56</f>
        <v>1417589.1090909091</v>
      </c>
      <c r="E30" s="37">
        <f t="shared" si="0"/>
        <v>-101119.10909090913</v>
      </c>
      <c r="F30" s="2">
        <f>'House of Reps. Apportionment'!C30</f>
        <v>2</v>
      </c>
      <c r="G30" s="41" t="b">
        <f t="shared" si="1"/>
        <v>1</v>
      </c>
    </row>
    <row r="31" spans="1:7">
      <c r="A31" s="9" t="s">
        <v>28</v>
      </c>
      <c r="B31" s="12">
        <v>8791894</v>
      </c>
      <c r="C31" s="14">
        <v>12</v>
      </c>
      <c r="D31" s="15">
        <f>C31*B56</f>
        <v>8505534.6545454543</v>
      </c>
      <c r="E31" s="16">
        <f t="shared" si="0"/>
        <v>286359.34545454569</v>
      </c>
      <c r="F31" s="2">
        <f>'House of Reps. Apportionment'!C31</f>
        <v>12</v>
      </c>
      <c r="G31" s="41" t="b">
        <f t="shared" si="1"/>
        <v>1</v>
      </c>
    </row>
    <row r="32" spans="1:7" s="39" customFormat="1">
      <c r="A32" s="33" t="s">
        <v>29</v>
      </c>
      <c r="B32" s="34">
        <v>2059179</v>
      </c>
      <c r="C32" s="35">
        <v>3</v>
      </c>
      <c r="D32" s="36">
        <f>C32*B56</f>
        <v>2126383.6636363636</v>
      </c>
      <c r="E32" s="37">
        <f t="shared" si="0"/>
        <v>-67204.663636363577</v>
      </c>
      <c r="F32" s="2">
        <f>'House of Reps. Apportionment'!C32</f>
        <v>3</v>
      </c>
      <c r="G32" s="41" t="b">
        <f t="shared" si="1"/>
        <v>1</v>
      </c>
    </row>
    <row r="33" spans="1:7">
      <c r="A33" s="9" t="s">
        <v>30</v>
      </c>
      <c r="B33" s="12">
        <v>19378102</v>
      </c>
      <c r="C33" s="14">
        <v>27</v>
      </c>
      <c r="D33" s="15">
        <f>C33*B56</f>
        <v>19137452.972727273</v>
      </c>
      <c r="E33" s="16">
        <f t="shared" si="0"/>
        <v>240649.02727272734</v>
      </c>
      <c r="F33" s="2">
        <f>'House of Reps. Apportionment'!C33</f>
        <v>27</v>
      </c>
      <c r="G33" s="41" t="b">
        <f t="shared" si="1"/>
        <v>1</v>
      </c>
    </row>
    <row r="34" spans="1:7">
      <c r="A34" s="9" t="s">
        <v>31</v>
      </c>
      <c r="B34" s="12">
        <v>9535483</v>
      </c>
      <c r="C34" s="14">
        <v>13</v>
      </c>
      <c r="D34" s="15">
        <f>C34*B56</f>
        <v>9214329.209090909</v>
      </c>
      <c r="E34" s="16">
        <f t="shared" si="0"/>
        <v>321153.79090909101</v>
      </c>
      <c r="F34" s="2">
        <f>'House of Reps. Apportionment'!C34</f>
        <v>13</v>
      </c>
      <c r="G34" s="41" t="b">
        <f t="shared" si="1"/>
        <v>1</v>
      </c>
    </row>
    <row r="35" spans="1:7">
      <c r="A35" s="9" t="s">
        <v>32</v>
      </c>
      <c r="B35" s="12">
        <v>672591</v>
      </c>
      <c r="C35" s="14">
        <v>1</v>
      </c>
      <c r="D35" s="15">
        <f>C35*B56</f>
        <v>708794.55454545456</v>
      </c>
      <c r="E35" s="16">
        <f t="shared" si="0"/>
        <v>-36203.554545454565</v>
      </c>
      <c r="F35" s="2">
        <f>'House of Reps. Apportionment'!C35</f>
        <v>1</v>
      </c>
      <c r="G35" s="41" t="b">
        <f t="shared" si="1"/>
        <v>1</v>
      </c>
    </row>
    <row r="36" spans="1:7">
      <c r="A36" s="9" t="s">
        <v>33</v>
      </c>
      <c r="B36" s="12">
        <v>11536504</v>
      </c>
      <c r="C36" s="14">
        <v>16</v>
      </c>
      <c r="D36" s="15">
        <f>C36*B56</f>
        <v>11340712.872727273</v>
      </c>
      <c r="E36" s="16">
        <f t="shared" si="0"/>
        <v>195791.12727272697</v>
      </c>
      <c r="F36" s="2">
        <f>'House of Reps. Apportionment'!C36</f>
        <v>16</v>
      </c>
      <c r="G36" s="41" t="b">
        <f t="shared" si="1"/>
        <v>1</v>
      </c>
    </row>
    <row r="37" spans="1:7">
      <c r="A37" s="9" t="s">
        <v>34</v>
      </c>
      <c r="B37" s="12">
        <v>3751351</v>
      </c>
      <c r="C37" s="14">
        <v>5</v>
      </c>
      <c r="D37" s="15">
        <f>C37*B56</f>
        <v>3543972.7727272729</v>
      </c>
      <c r="E37" s="16">
        <f t="shared" si="0"/>
        <v>207378.22727272706</v>
      </c>
      <c r="F37" s="2">
        <f>'House of Reps. Apportionment'!C37</f>
        <v>5</v>
      </c>
      <c r="G37" s="41" t="b">
        <f t="shared" si="1"/>
        <v>1</v>
      </c>
    </row>
    <row r="38" spans="1:7">
      <c r="A38" s="9" t="s">
        <v>35</v>
      </c>
      <c r="B38" s="12">
        <v>3831074</v>
      </c>
      <c r="C38" s="14">
        <v>5</v>
      </c>
      <c r="D38" s="15">
        <f>C38*B56</f>
        <v>3543972.7727272729</v>
      </c>
      <c r="E38" s="16">
        <f t="shared" si="0"/>
        <v>287101.22727272706</v>
      </c>
      <c r="F38" s="2">
        <f>'House of Reps. Apportionment'!C38</f>
        <v>5</v>
      </c>
      <c r="G38" s="41" t="b">
        <f t="shared" si="1"/>
        <v>1</v>
      </c>
    </row>
    <row r="39" spans="1:7" s="39" customFormat="1">
      <c r="A39" s="33" t="s">
        <v>36</v>
      </c>
      <c r="B39" s="34">
        <v>12702379</v>
      </c>
      <c r="C39" s="35">
        <v>18</v>
      </c>
      <c r="D39" s="36">
        <f>C39*B56</f>
        <v>12758301.981818182</v>
      </c>
      <c r="E39" s="37">
        <f t="shared" si="0"/>
        <v>-55922.981818182394</v>
      </c>
      <c r="F39" s="2">
        <f>'House of Reps. Apportionment'!C39</f>
        <v>18</v>
      </c>
      <c r="G39" s="41" t="b">
        <f t="shared" si="1"/>
        <v>1</v>
      </c>
    </row>
    <row r="40" spans="1:7" s="39" customFormat="1">
      <c r="A40" s="33" t="s">
        <v>37</v>
      </c>
      <c r="B40" s="34">
        <v>1052567</v>
      </c>
      <c r="C40" s="35">
        <v>2</v>
      </c>
      <c r="D40" s="36">
        <f>C40*B56</f>
        <v>1417589.1090909091</v>
      </c>
      <c r="E40" s="37">
        <f t="shared" si="0"/>
        <v>-365022.10909090913</v>
      </c>
      <c r="F40" s="2">
        <f>'House of Reps. Apportionment'!C40</f>
        <v>2</v>
      </c>
      <c r="G40" s="41" t="b">
        <f t="shared" si="1"/>
        <v>1</v>
      </c>
    </row>
    <row r="41" spans="1:7" s="39" customFormat="1">
      <c r="A41" s="33" t="s">
        <v>38</v>
      </c>
      <c r="B41" s="34">
        <v>4625364</v>
      </c>
      <c r="C41" s="35">
        <v>7</v>
      </c>
      <c r="D41" s="36">
        <f>C41*B56</f>
        <v>4961561.8818181818</v>
      </c>
      <c r="E41" s="37">
        <f t="shared" si="0"/>
        <v>-336197.88181818184</v>
      </c>
      <c r="F41" s="2">
        <f>'House of Reps. Apportionment'!C41</f>
        <v>7</v>
      </c>
      <c r="G41" s="41" t="b">
        <f t="shared" si="1"/>
        <v>1</v>
      </c>
    </row>
    <row r="42" spans="1:7">
      <c r="A42" s="9" t="s">
        <v>50</v>
      </c>
      <c r="B42" s="12">
        <v>814180</v>
      </c>
      <c r="C42" s="14">
        <v>1</v>
      </c>
      <c r="D42" s="15">
        <f>C42*B56</f>
        <v>708794.55454545456</v>
      </c>
      <c r="E42" s="16">
        <f t="shared" si="0"/>
        <v>105385.44545454544</v>
      </c>
      <c r="F42" s="2">
        <f>'House of Reps. Apportionment'!C42</f>
        <v>1</v>
      </c>
      <c r="G42" s="41" t="b">
        <f t="shared" si="1"/>
        <v>1</v>
      </c>
    </row>
    <row r="43" spans="1:7" s="39" customFormat="1">
      <c r="A43" s="33" t="s">
        <v>39</v>
      </c>
      <c r="B43" s="34">
        <v>6346105</v>
      </c>
      <c r="C43" s="35">
        <v>9</v>
      </c>
      <c r="D43" s="36">
        <f>C43*B56</f>
        <v>6379150.9909090912</v>
      </c>
      <c r="E43" s="37">
        <f t="shared" si="0"/>
        <v>-33045.990909091197</v>
      </c>
      <c r="F43" s="2">
        <f>'House of Reps. Apportionment'!C43</f>
        <v>9</v>
      </c>
      <c r="G43" s="41" t="b">
        <f t="shared" si="1"/>
        <v>1</v>
      </c>
    </row>
    <row r="44" spans="1:7" s="39" customFormat="1">
      <c r="A44" s="33" t="s">
        <v>40</v>
      </c>
      <c r="B44" s="34">
        <v>25145561</v>
      </c>
      <c r="C44" s="35">
        <v>36</v>
      </c>
      <c r="D44" s="36">
        <f>C44*B56</f>
        <v>25516603.963636365</v>
      </c>
      <c r="E44" s="37">
        <f t="shared" si="0"/>
        <v>-371042.96363636479</v>
      </c>
      <c r="F44" s="2">
        <f>'House of Reps. Apportionment'!C44</f>
        <v>36</v>
      </c>
      <c r="G44" s="41" t="b">
        <f t="shared" si="1"/>
        <v>1</v>
      </c>
    </row>
    <row r="45" spans="1:7" s="39" customFormat="1">
      <c r="A45" s="33" t="s">
        <v>41</v>
      </c>
      <c r="B45" s="34">
        <v>2763885</v>
      </c>
      <c r="C45" s="35">
        <v>4</v>
      </c>
      <c r="D45" s="36">
        <f>C45*B56</f>
        <v>2835178.2181818183</v>
      </c>
      <c r="E45" s="37">
        <f t="shared" si="0"/>
        <v>-71293.218181818258</v>
      </c>
      <c r="F45" s="2">
        <f>'House of Reps. Apportionment'!C45</f>
        <v>4</v>
      </c>
      <c r="G45" s="41" t="b">
        <f t="shared" si="1"/>
        <v>1</v>
      </c>
    </row>
    <row r="46" spans="1:7">
      <c r="A46" s="9" t="s">
        <v>42</v>
      </c>
      <c r="B46" s="12">
        <v>625741</v>
      </c>
      <c r="C46" s="14">
        <v>1</v>
      </c>
      <c r="D46" s="15">
        <f>C46*B56</f>
        <v>708794.55454545456</v>
      </c>
      <c r="E46" s="16">
        <f t="shared" si="0"/>
        <v>-83053.554545454565</v>
      </c>
      <c r="F46" s="2">
        <f>'House of Reps. Apportionment'!C46</f>
        <v>1</v>
      </c>
      <c r="G46" s="41" t="b">
        <f t="shared" si="1"/>
        <v>1</v>
      </c>
    </row>
    <row r="47" spans="1:7">
      <c r="A47" s="9" t="s">
        <v>43</v>
      </c>
      <c r="B47" s="12">
        <v>8001024</v>
      </c>
      <c r="C47" s="14">
        <v>11</v>
      </c>
      <c r="D47" s="15">
        <f>C47*B56</f>
        <v>7796740.1000000006</v>
      </c>
      <c r="E47" s="16">
        <f t="shared" si="0"/>
        <v>204283.89999999944</v>
      </c>
      <c r="F47" s="2">
        <f>'House of Reps. Apportionment'!C47</f>
        <v>11</v>
      </c>
      <c r="G47" s="41" t="b">
        <f t="shared" si="1"/>
        <v>1</v>
      </c>
    </row>
    <row r="48" spans="1:7" s="39" customFormat="1">
      <c r="A48" s="33" t="s">
        <v>44</v>
      </c>
      <c r="B48" s="34">
        <v>6724540</v>
      </c>
      <c r="C48" s="35">
        <v>10</v>
      </c>
      <c r="D48" s="36">
        <f>C48*B56</f>
        <v>7087945.5454545459</v>
      </c>
      <c r="E48" s="37">
        <f t="shared" si="0"/>
        <v>-363405.54545454588</v>
      </c>
      <c r="F48" s="2">
        <f>'House of Reps. Apportionment'!C48</f>
        <v>10</v>
      </c>
      <c r="G48" s="41" t="b">
        <f t="shared" si="1"/>
        <v>1</v>
      </c>
    </row>
    <row r="49" spans="1:7" s="39" customFormat="1">
      <c r="A49" s="33" t="s">
        <v>45</v>
      </c>
      <c r="B49" s="34">
        <v>1852994</v>
      </c>
      <c r="C49" s="35">
        <v>3</v>
      </c>
      <c r="D49" s="36">
        <f>C49*B56</f>
        <v>2126383.6636363636</v>
      </c>
      <c r="E49" s="37">
        <f t="shared" si="0"/>
        <v>-273389.66363636358</v>
      </c>
      <c r="F49" s="2">
        <f>'House of Reps. Apportionment'!C49</f>
        <v>3</v>
      </c>
      <c r="G49" s="41" t="b">
        <f t="shared" si="1"/>
        <v>1</v>
      </c>
    </row>
    <row r="50" spans="1:7">
      <c r="A50" s="9" t="s">
        <v>46</v>
      </c>
      <c r="B50" s="12">
        <v>5686986</v>
      </c>
      <c r="C50" s="14">
        <v>8</v>
      </c>
      <c r="D50" s="15">
        <f>C50*B56</f>
        <v>5670356.4363636365</v>
      </c>
      <c r="E50" s="16">
        <f t="shared" si="0"/>
        <v>16629.563636363484</v>
      </c>
      <c r="F50" s="2">
        <f>'House of Reps. Apportionment'!C50</f>
        <v>8</v>
      </c>
      <c r="G50" s="41" t="b">
        <f t="shared" si="1"/>
        <v>1</v>
      </c>
    </row>
    <row r="51" spans="1:7">
      <c r="A51" s="9" t="s">
        <v>47</v>
      </c>
      <c r="B51" s="82">
        <v>563626</v>
      </c>
      <c r="C51" s="80">
        <v>1</v>
      </c>
      <c r="D51" s="23">
        <f>C51*B56</f>
        <v>708794.55454545456</v>
      </c>
      <c r="E51" s="16">
        <f t="shared" si="0"/>
        <v>-145168.55454545456</v>
      </c>
      <c r="F51" s="2">
        <f>'House of Reps. Apportionment'!C51</f>
        <v>1</v>
      </c>
      <c r="G51" s="41" t="b">
        <f t="shared" si="1"/>
        <v>1</v>
      </c>
    </row>
    <row r="52" spans="1:7">
      <c r="A52" s="10" t="s">
        <v>67</v>
      </c>
      <c r="B52" s="83">
        <v>3725789</v>
      </c>
      <c r="C52" s="81">
        <v>5</v>
      </c>
      <c r="D52" s="24">
        <f>C52*B56</f>
        <v>3543972.7727272729</v>
      </c>
      <c r="E52" s="19">
        <f t="shared" si="0"/>
        <v>181816.22727272706</v>
      </c>
      <c r="F52" s="40">
        <f>'House of Reps. Apportionment'!C52</f>
        <v>0</v>
      </c>
      <c r="G52" s="42" t="b">
        <f t="shared" si="1"/>
        <v>0</v>
      </c>
    </row>
    <row r="53" spans="1:7">
      <c r="A53" s="6" t="s">
        <v>48</v>
      </c>
      <c r="B53" s="8">
        <f>SUM(B2:B52)</f>
        <v>311869604</v>
      </c>
      <c r="C53" s="4"/>
    </row>
    <row r="54" spans="1:7">
      <c r="A54" s="6" t="s">
        <v>51</v>
      </c>
      <c r="B54" s="8">
        <v>440</v>
      </c>
      <c r="C54" s="31"/>
    </row>
    <row r="55" spans="1:7">
      <c r="A55" s="6" t="s">
        <v>55</v>
      </c>
      <c r="B55" s="8">
        <f>SUM(C2:C52)</f>
        <v>440</v>
      </c>
    </row>
    <row r="56" spans="1:7">
      <c r="A56" s="6" t="s">
        <v>56</v>
      </c>
      <c r="B56" s="8">
        <f>B53/B55</f>
        <v>708794.55454545456</v>
      </c>
    </row>
    <row r="57" spans="1:7">
      <c r="B57" s="4"/>
    </row>
    <row r="58" spans="1:7">
      <c r="B58" s="4"/>
    </row>
    <row r="59" spans="1:7">
      <c r="B59" s="4"/>
    </row>
    <row r="60" spans="1:7">
      <c r="B60" s="4"/>
    </row>
    <row r="61" spans="1:7">
      <c r="B61" s="4"/>
    </row>
    <row r="62" spans="1:7">
      <c r="B62" s="4"/>
    </row>
    <row r="63" spans="1:7">
      <c r="B63" s="4"/>
    </row>
    <row r="64" spans="1:7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  <row r="111" spans="2:2">
      <c r="B111" s="4"/>
    </row>
    <row r="112" spans="2:2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</sheetData>
  <pageMargins left="0.75" right="0.75" top="1" bottom="1" header="0.5" footer="0.5"/>
  <ignoredErrors>
    <ignoredError sqref="D11:E16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House of Reps. Apportionment</vt:lpstr>
      <vt:lpstr>Benefit for small vs. large</vt:lpstr>
      <vt:lpstr>Alabama Paradox Test</vt:lpstr>
      <vt:lpstr>Population Paradox Test</vt:lpstr>
      <vt:lpstr>New States Paradox Test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Douty</dc:creator>
  <cp:lastModifiedBy>Rachel Douty</cp:lastModifiedBy>
  <dcterms:created xsi:type="dcterms:W3CDTF">2014-07-27T21:39:20Z</dcterms:created>
  <dcterms:modified xsi:type="dcterms:W3CDTF">2014-07-29T02:31:39Z</dcterms:modified>
</cp:coreProperties>
</file>